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na_000\Desktop\"/>
    </mc:Choice>
  </mc:AlternateContent>
  <bookViews>
    <workbookView xWindow="0" yWindow="0" windowWidth="20490" windowHeight="7755" activeTab="6"/>
  </bookViews>
  <sheets>
    <sheet name="Income" sheetId="1" r:id="rId1"/>
    <sheet name="Expenses" sheetId="2" r:id="rId2"/>
    <sheet name="Bank account" sheetId="3" r:id="rId3"/>
    <sheet name="100 club account" sheetId="5" r:id="rId4"/>
    <sheet name="100+ bgc" sheetId="6" r:id="rId5"/>
    <sheet name="Cash" sheetId="8" r:id="rId6"/>
    <sheet name="Accounts" sheetId="9" r:id="rId7"/>
    <sheet name="Pool invoices" sheetId="10" r:id="rId8"/>
  </sheets>
  <calcPr calcId="152511"/>
</workbook>
</file>

<file path=xl/calcChain.xml><?xml version="1.0" encoding="utf-8"?>
<calcChain xmlns="http://schemas.openxmlformats.org/spreadsheetml/2006/main">
  <c r="E84" i="9" l="1"/>
  <c r="O95" i="2"/>
  <c r="E86" i="9" l="1"/>
  <c r="AC95" i="2"/>
  <c r="M95" i="2"/>
  <c r="R62" i="1"/>
  <c r="M62" i="1"/>
  <c r="X95" i="2" l="1"/>
  <c r="AE95" i="2" l="1"/>
  <c r="W62" i="1" l="1"/>
  <c r="W106" i="2" l="1"/>
  <c r="E89" i="9" s="1"/>
  <c r="P75" i="1"/>
  <c r="Q75" i="1"/>
  <c r="S75" i="1"/>
  <c r="Q62" i="1"/>
  <c r="E75" i="9" s="1"/>
  <c r="S62" i="1"/>
  <c r="E76" i="9" s="1"/>
  <c r="P44" i="1" l="1"/>
  <c r="E44" i="1"/>
  <c r="U106" i="2" l="1"/>
  <c r="E88" i="9" s="1"/>
  <c r="P62" i="1"/>
  <c r="E74" i="9" s="1"/>
  <c r="F44" i="1"/>
  <c r="H44" i="1" s="1"/>
  <c r="E42" i="1" l="1"/>
  <c r="E108" i="9" l="1"/>
  <c r="D37" i="6" l="1"/>
  <c r="H18" i="1" l="1"/>
  <c r="E18" i="1"/>
  <c r="X18" i="1"/>
  <c r="AC75" i="1" l="1"/>
  <c r="AC62" i="1"/>
  <c r="T75" i="1"/>
  <c r="T62" i="1"/>
  <c r="E72" i="9" s="1"/>
  <c r="X17" i="1" l="1"/>
  <c r="E17" i="1"/>
  <c r="D17" i="1"/>
  <c r="H17" i="1" s="1"/>
  <c r="J15" i="1" l="1"/>
  <c r="O15" i="1"/>
  <c r="V15" i="1" l="1"/>
  <c r="E15" i="1"/>
  <c r="F35" i="2"/>
  <c r="E49" i="9" l="1"/>
  <c r="H15" i="1"/>
  <c r="F33" i="2" l="1"/>
  <c r="K14" i="1"/>
  <c r="E14" i="1"/>
  <c r="D14" i="1"/>
  <c r="H14" i="1" l="1"/>
  <c r="R32" i="2"/>
  <c r="P32" i="2"/>
  <c r="P95" i="2" s="1"/>
  <c r="F31" i="2"/>
  <c r="J13" i="1"/>
  <c r="J62" i="1" s="1"/>
  <c r="H13" i="1"/>
  <c r="R95" i="2"/>
  <c r="E82" i="9" s="1"/>
  <c r="I62" i="1"/>
  <c r="I45" i="3"/>
  <c r="I47" i="3" s="1"/>
  <c r="I65" i="3"/>
  <c r="Z26" i="2"/>
  <c r="K10" i="1"/>
  <c r="K62" i="1" s="1"/>
  <c r="F26" i="2"/>
  <c r="K12" i="1"/>
  <c r="H12" i="1"/>
  <c r="E12" i="1"/>
  <c r="E62" i="1" s="1"/>
  <c r="D12" i="1"/>
  <c r="E10" i="1"/>
  <c r="D10" i="1"/>
  <c r="F20" i="2"/>
  <c r="F95" i="2" s="1"/>
  <c r="N33" i="10"/>
  <c r="H9" i="1"/>
  <c r="I34" i="10"/>
  <c r="I33" i="10"/>
  <c r="D8" i="1"/>
  <c r="I32" i="10"/>
  <c r="I31" i="10"/>
  <c r="H8" i="1"/>
  <c r="D32" i="6"/>
  <c r="D40" i="6" s="1"/>
  <c r="I122" i="9"/>
  <c r="I29" i="10"/>
  <c r="F27" i="10"/>
  <c r="H27" i="10" s="1"/>
  <c r="F5" i="10"/>
  <c r="H5" i="10" s="1"/>
  <c r="F6" i="10"/>
  <c r="H6" i="10" s="1"/>
  <c r="F7" i="10"/>
  <c r="H7" i="10" s="1"/>
  <c r="F8" i="10"/>
  <c r="H8" i="10" s="1"/>
  <c r="F9" i="10"/>
  <c r="H9" i="10" s="1"/>
  <c r="F10" i="10"/>
  <c r="H10" i="10" s="1"/>
  <c r="F11" i="10"/>
  <c r="H11" i="10" s="1"/>
  <c r="F12" i="10"/>
  <c r="H12" i="10" s="1"/>
  <c r="F13" i="10"/>
  <c r="H13" i="10" s="1"/>
  <c r="F14" i="10"/>
  <c r="H14" i="10"/>
  <c r="F15" i="10"/>
  <c r="H15" i="10" s="1"/>
  <c r="F16" i="10"/>
  <c r="H16" i="10" s="1"/>
  <c r="F17" i="10"/>
  <c r="H17" i="10" s="1"/>
  <c r="F18" i="10"/>
  <c r="H18" i="10" s="1"/>
  <c r="F19" i="10"/>
  <c r="H19" i="10" s="1"/>
  <c r="F20" i="10"/>
  <c r="H20" i="10" s="1"/>
  <c r="F21" i="10"/>
  <c r="H21" i="10" s="1"/>
  <c r="F22" i="10"/>
  <c r="H22" i="10" s="1"/>
  <c r="F23" i="10"/>
  <c r="H23" i="10" s="1"/>
  <c r="F24" i="10"/>
  <c r="H24" i="10" s="1"/>
  <c r="F25" i="10"/>
  <c r="H25" i="10" s="1"/>
  <c r="F26" i="10"/>
  <c r="H26" i="10" s="1"/>
  <c r="F4" i="10"/>
  <c r="H4" i="10" s="1"/>
  <c r="N75" i="1"/>
  <c r="N62" i="1"/>
  <c r="F122" i="9"/>
  <c r="Y106" i="2"/>
  <c r="L75" i="1"/>
  <c r="L62" i="1"/>
  <c r="E71" i="9" s="1"/>
  <c r="Y95" i="2"/>
  <c r="E90" i="9" s="1"/>
  <c r="F75" i="1"/>
  <c r="G75" i="1"/>
  <c r="H75" i="1"/>
  <c r="I75" i="1"/>
  <c r="J75" i="1"/>
  <c r="K75" i="1"/>
  <c r="O75" i="1"/>
  <c r="U75" i="1"/>
  <c r="V75" i="1"/>
  <c r="X75" i="1"/>
  <c r="Y75" i="1"/>
  <c r="Z75" i="1"/>
  <c r="AA75" i="1"/>
  <c r="AB75" i="1"/>
  <c r="D75" i="1"/>
  <c r="E75" i="1"/>
  <c r="F16" i="8" s="1"/>
  <c r="F32" i="8" s="1"/>
  <c r="AF106" i="2"/>
  <c r="AF95" i="2"/>
  <c r="AG95" i="2"/>
  <c r="F106" i="2"/>
  <c r="G106" i="2"/>
  <c r="H106" i="2"/>
  <c r="I106" i="2"/>
  <c r="J106" i="2"/>
  <c r="K106" i="2"/>
  <c r="L106" i="2"/>
  <c r="N106" i="2"/>
  <c r="P106" i="2"/>
  <c r="Q106" i="2"/>
  <c r="R106" i="2"/>
  <c r="S106" i="2"/>
  <c r="T106" i="2"/>
  <c r="V106" i="2"/>
  <c r="Z106" i="2"/>
  <c r="AA106" i="2"/>
  <c r="AB106" i="2"/>
  <c r="AD106" i="2"/>
  <c r="AG106" i="2"/>
  <c r="E106" i="2"/>
  <c r="I114" i="9"/>
  <c r="I100" i="9"/>
  <c r="I92" i="9"/>
  <c r="I78" i="9"/>
  <c r="I50" i="9"/>
  <c r="I52" i="9" s="1"/>
  <c r="I38" i="9"/>
  <c r="F38" i="9"/>
  <c r="I29" i="9"/>
  <c r="T95" i="2"/>
  <c r="O62" i="1"/>
  <c r="E77" i="9" s="1"/>
  <c r="V95" i="2"/>
  <c r="V108" i="2" s="1"/>
  <c r="U62" i="1"/>
  <c r="G62" i="1"/>
  <c r="G24" i="5" s="1"/>
  <c r="I24" i="5"/>
  <c r="F62" i="1"/>
  <c r="E95" i="2"/>
  <c r="V62" i="1"/>
  <c r="E73" i="9" s="1"/>
  <c r="X62" i="1"/>
  <c r="E9" i="9" s="1"/>
  <c r="Y62" i="1"/>
  <c r="Z62" i="1"/>
  <c r="AA62" i="1"/>
  <c r="E11" i="9" s="1"/>
  <c r="AB62" i="1"/>
  <c r="H20" i="8" s="1"/>
  <c r="H32" i="8" s="1"/>
  <c r="D62" i="1"/>
  <c r="G95" i="2"/>
  <c r="G108" i="2" s="1"/>
  <c r="E96" i="9" s="1"/>
  <c r="H95" i="2"/>
  <c r="H108" i="2" s="1"/>
  <c r="E97" i="9" s="1"/>
  <c r="I95" i="2"/>
  <c r="J95" i="2"/>
  <c r="K95" i="2"/>
  <c r="K108" i="2" s="1"/>
  <c r="E18" i="9" s="1"/>
  <c r="L95" i="2"/>
  <c r="L108" i="2" s="1"/>
  <c r="E106" i="9" s="1"/>
  <c r="N95" i="2"/>
  <c r="Q95" i="2"/>
  <c r="S95" i="2"/>
  <c r="S108" i="2" s="1"/>
  <c r="Z95" i="2"/>
  <c r="Z108" i="2" s="1"/>
  <c r="E83" i="9" s="1"/>
  <c r="AA95" i="2"/>
  <c r="AB95" i="2"/>
  <c r="AD95" i="2"/>
  <c r="AD108" i="2" s="1"/>
  <c r="AG108" i="2"/>
  <c r="AH95" i="2"/>
  <c r="AI95" i="2"/>
  <c r="E23" i="9" s="1"/>
  <c r="AJ95" i="2"/>
  <c r="AK95" i="2"/>
  <c r="AL95" i="2"/>
  <c r="AM95" i="2"/>
  <c r="I14" i="9"/>
  <c r="Q108" i="2" l="1"/>
  <c r="H10" i="1"/>
  <c r="H62" i="1"/>
  <c r="G13" i="3" s="1"/>
  <c r="G28" i="3" s="1"/>
  <c r="E10" i="9"/>
  <c r="AF108" i="2"/>
  <c r="E22" i="9" s="1"/>
  <c r="I31" i="9"/>
  <c r="I40" i="9" s="1"/>
  <c r="I42" i="9" s="1"/>
  <c r="AB108" i="2"/>
  <c r="J108" i="2"/>
  <c r="E24" i="9"/>
  <c r="AA108" i="2"/>
  <c r="N108" i="2"/>
  <c r="E104" i="9" s="1"/>
  <c r="I108" i="2"/>
  <c r="E99" i="9" s="1"/>
  <c r="F100" i="9" s="1"/>
  <c r="E20" i="9" s="1"/>
  <c r="T108" i="2"/>
  <c r="E91" i="9" s="1"/>
  <c r="F92" i="9" s="1"/>
  <c r="E19" i="9" s="1"/>
  <c r="H29" i="10"/>
  <c r="K29" i="10" s="1"/>
  <c r="P108" i="2"/>
  <c r="E109" i="9" s="1"/>
  <c r="U64" i="1"/>
  <c r="E68" i="9" s="1"/>
  <c r="H24" i="5"/>
  <c r="E108" i="2"/>
  <c r="I67" i="3"/>
  <c r="I25" i="3" s="1"/>
  <c r="E65" i="9"/>
  <c r="F97" i="2"/>
  <c r="R108" i="2"/>
  <c r="I17" i="3"/>
  <c r="F108" i="2"/>
  <c r="G32" i="8"/>
  <c r="I64" i="1"/>
  <c r="E67" i="9"/>
  <c r="H65" i="1" l="1"/>
  <c r="H64" i="1"/>
  <c r="E46" i="9"/>
  <c r="F50" i="9" s="1"/>
  <c r="F52" i="9" s="1"/>
  <c r="F114" i="9"/>
  <c r="E28" i="9" s="1"/>
  <c r="F29" i="9" s="1"/>
  <c r="I28" i="3"/>
  <c r="H28" i="3" s="1"/>
  <c r="F78" i="9"/>
  <c r="E13" i="9" s="1"/>
  <c r="F14" i="9" s="1"/>
  <c r="F31" i="9" l="1"/>
  <c r="F40" i="9" s="1"/>
  <c r="F42" i="9" s="1"/>
  <c r="F54" i="9" s="1"/>
</calcChain>
</file>

<file path=xl/sharedStrings.xml><?xml version="1.0" encoding="utf-8"?>
<sst xmlns="http://schemas.openxmlformats.org/spreadsheetml/2006/main" count="497" uniqueCount="311">
  <si>
    <t>Bradfords Abbas School - PTA</t>
  </si>
  <si>
    <t>Income</t>
  </si>
  <si>
    <t>Date</t>
  </si>
  <si>
    <t>Detail</t>
  </si>
  <si>
    <t>Total</t>
  </si>
  <si>
    <t>Xmas craft fayre</t>
  </si>
  <si>
    <t>100 Club</t>
  </si>
  <si>
    <t>Banked</t>
  </si>
  <si>
    <t>Cheque</t>
  </si>
  <si>
    <t>Cash</t>
  </si>
  <si>
    <t>Xmas craft fayre - stall rents</t>
  </si>
  <si>
    <t>Xmas craft fayre - proceeds</t>
  </si>
  <si>
    <t>TOTAL</t>
  </si>
  <si>
    <t>Expenditure</t>
  </si>
  <si>
    <t>Details</t>
  </si>
  <si>
    <t>Cheque No</t>
  </si>
  <si>
    <t>Invoice No.</t>
  </si>
  <si>
    <t>Electric</t>
  </si>
  <si>
    <t>Chemicals</t>
  </si>
  <si>
    <t>Pool running costs</t>
  </si>
  <si>
    <t>100 club pay outs</t>
  </si>
  <si>
    <t>Trips</t>
  </si>
  <si>
    <t>Clothing</t>
  </si>
  <si>
    <t>Contributions to School</t>
  </si>
  <si>
    <t>Fund Raising Costs</t>
  </si>
  <si>
    <t>Raffle tickets</t>
  </si>
  <si>
    <t>Bank account</t>
  </si>
  <si>
    <t>Balance b'fwd</t>
  </si>
  <si>
    <t>Payments</t>
  </si>
  <si>
    <t>Bankings</t>
  </si>
  <si>
    <t>Balance c'fwd</t>
  </si>
  <si>
    <t>Reconciliation</t>
  </si>
  <si>
    <t>Add o/s bankings</t>
  </si>
  <si>
    <t>Less o/s payments</t>
  </si>
  <si>
    <t>Fund Raising Income</t>
  </si>
  <si>
    <t>Cash in hand b'fwd banked</t>
  </si>
  <si>
    <t>Slip no.</t>
  </si>
  <si>
    <t>Cash paid out</t>
  </si>
  <si>
    <t>Cash paid</t>
  </si>
  <si>
    <t>Country Fayre 2012</t>
  </si>
  <si>
    <t>Insurance</t>
  </si>
  <si>
    <t>Xmas play draw</t>
  </si>
  <si>
    <t>Xmas party</t>
  </si>
  <si>
    <t>100+ Club</t>
  </si>
  <si>
    <t>J Penny</t>
  </si>
  <si>
    <t>D Evans</t>
  </si>
  <si>
    <t>S Overd</t>
  </si>
  <si>
    <t>S Drake</t>
  </si>
  <si>
    <t>N &amp; A Hayward</t>
  </si>
  <si>
    <t>W &amp; A Cockerham</t>
  </si>
  <si>
    <t>PTA Disco</t>
  </si>
  <si>
    <t>Banked in 100 Club acc</t>
  </si>
  <si>
    <t>Name</t>
  </si>
  <si>
    <t>Amount</t>
  </si>
  <si>
    <t>Repairs</t>
  </si>
  <si>
    <t>Pool takings</t>
  </si>
  <si>
    <t>Paid</t>
  </si>
  <si>
    <t>Disco</t>
  </si>
  <si>
    <t>Profit</t>
  </si>
  <si>
    <t>Cash banked</t>
  </si>
  <si>
    <t>Petty Cash</t>
  </si>
  <si>
    <t>Cash B'fwd</t>
  </si>
  <si>
    <t>Cash ex bank</t>
  </si>
  <si>
    <t>Cash payments</t>
  </si>
  <si>
    <t>Cash c'fwd</t>
  </si>
  <si>
    <t>Misc</t>
  </si>
  <si>
    <t>ST MARY'S SCHOOL PTA</t>
  </si>
  <si>
    <t>RECEIPTS AND PAYMENTS ACCOUNT</t>
  </si>
  <si>
    <t>RECEIPTS</t>
  </si>
  <si>
    <t>Xmas Craft Fayre</t>
  </si>
  <si>
    <t>Swimming Pool</t>
  </si>
  <si>
    <t>Miscellaneous</t>
  </si>
  <si>
    <t>Donations</t>
  </si>
  <si>
    <t>Fundraising - note 1</t>
  </si>
  <si>
    <t>PAYMENTS</t>
  </si>
  <si>
    <t>Fundraising - note 2</t>
  </si>
  <si>
    <t>Swimming Pool - note 3</t>
  </si>
  <si>
    <t>Contributions to school - note 4</t>
  </si>
  <si>
    <t>SURPLUS/(DEFICIT) FOR THE YEAR</t>
  </si>
  <si>
    <t>CASH AT BANK AND IN HAND BROUGHT FORWARD</t>
  </si>
  <si>
    <t>Current account</t>
  </si>
  <si>
    <t>Instant Access account</t>
  </si>
  <si>
    <t>CASH AT BANK AND IN HAND CARRIED FORWARD</t>
  </si>
  <si>
    <t>NOTES TO RECEIPTS AND PAYMENTS ACCOUNT</t>
  </si>
  <si>
    <t>NOTE 1 - Fundraising income</t>
  </si>
  <si>
    <t>Discos</t>
  </si>
  <si>
    <t>Variety Club</t>
  </si>
  <si>
    <t>Second hand uniform sale</t>
  </si>
  <si>
    <t>NOTE 2 - Fundraising expenses</t>
  </si>
  <si>
    <t>NOTE 3 - Swimming Pool expenses</t>
  </si>
  <si>
    <t>NOTE 4 - Contributions to school</t>
  </si>
  <si>
    <t>Leaver's Bibles</t>
  </si>
  <si>
    <t>Lottery Licence</t>
  </si>
  <si>
    <t>Treasurers petty cash</t>
  </si>
  <si>
    <t>Storynight</t>
  </si>
  <si>
    <t>Donation</t>
  </si>
  <si>
    <t>Cash receipts</t>
  </si>
  <si>
    <t>Cash received - not banked</t>
  </si>
  <si>
    <t>Summer Fete</t>
  </si>
  <si>
    <t>Summer Fayre</t>
  </si>
  <si>
    <t>NOTE 5 - Commitments</t>
  </si>
  <si>
    <t>Class wishlists</t>
  </si>
  <si>
    <t>Key Stage 1 Playtrail</t>
  </si>
  <si>
    <t>Auction of promises</t>
  </si>
  <si>
    <t>Auction</t>
  </si>
  <si>
    <t>Petty cash banked</t>
  </si>
  <si>
    <t xml:space="preserve">     </t>
  </si>
  <si>
    <t>Year ended 31 August 2014</t>
  </si>
  <si>
    <t>Inv No</t>
  </si>
  <si>
    <t>Hirer</t>
  </si>
  <si>
    <t>Sessions</t>
  </si>
  <si>
    <t>Free sessions</t>
  </si>
  <si>
    <t>Net Sessions</t>
  </si>
  <si>
    <t>@ £7.00</t>
  </si>
  <si>
    <t>Due</t>
  </si>
  <si>
    <t>Georgina Greenwood</t>
  </si>
  <si>
    <t>Ruth Jacklin</t>
  </si>
  <si>
    <t>Rachel Clegg</t>
  </si>
  <si>
    <t>Quiz</t>
  </si>
  <si>
    <t>S Drayton</t>
  </si>
  <si>
    <t>SO</t>
  </si>
  <si>
    <t>G Siggins</t>
  </si>
  <si>
    <t>B &amp; V Hunt</t>
  </si>
  <si>
    <t>P &amp; B Norman</t>
  </si>
  <si>
    <t>G Overton</t>
  </si>
  <si>
    <t>R &amp; L Bennett</t>
  </si>
  <si>
    <t>J &amp; P Duerden</t>
  </si>
  <si>
    <t>E Grundy</t>
  </si>
  <si>
    <t>-</t>
  </si>
  <si>
    <t>Grounds maintenance</t>
  </si>
  <si>
    <t>Cash &amp; Cheques - 100+ club</t>
  </si>
  <si>
    <t>Cash 100+ club</t>
  </si>
  <si>
    <t>Cash &amp; cheques</t>
  </si>
  <si>
    <t>T Clark</t>
  </si>
  <si>
    <t>Mrs G Pape</t>
  </si>
  <si>
    <t>Mrs D Vellam</t>
  </si>
  <si>
    <t>Mr  &amp; Mrs Giddings</t>
  </si>
  <si>
    <t>N MacBean</t>
  </si>
  <si>
    <t>Mr &amp; Mrs Littlewood</t>
  </si>
  <si>
    <t>Martin &amp; Marie Trott</t>
  </si>
  <si>
    <t>R Mullen</t>
  </si>
  <si>
    <t>S Ward</t>
  </si>
  <si>
    <t>Mr &amp; Mrs Chapman</t>
  </si>
  <si>
    <t>Mr &amp; Mrs Gaylard</t>
  </si>
  <si>
    <t>Karen Spearman</t>
  </si>
  <si>
    <t>Kelly-Ann Fletcher</t>
  </si>
  <si>
    <t>Sarah Parsons</t>
  </si>
  <si>
    <t>Emma Jackson</t>
  </si>
  <si>
    <t>Paula Lock</t>
  </si>
  <si>
    <t>Nicola Hayward</t>
  </si>
  <si>
    <t>Claire Spencer</t>
  </si>
  <si>
    <t>Michaela Rose</t>
  </si>
  <si>
    <t>Joanna Duerden</t>
  </si>
  <si>
    <t>Lucy Hoysted</t>
  </si>
  <si>
    <t>Year ended 31 August 2015</t>
  </si>
  <si>
    <t>J Chapman - Chemicals</t>
  </si>
  <si>
    <t>A Hayward - Chemicals</t>
  </si>
  <si>
    <t>Mrs Anthony - 100+</t>
  </si>
  <si>
    <t>K Weatherhill - 100+</t>
  </si>
  <si>
    <t>Mrs Fairhusrt Wood - 100+</t>
  </si>
  <si>
    <t>School-pool electric</t>
  </si>
  <si>
    <t>Replaces chq 1024</t>
  </si>
  <si>
    <t>@ 31/8/14</t>
  </si>
  <si>
    <t>N Whittaker - AGM food &amp; Drink</t>
  </si>
  <si>
    <t>Sundries</t>
  </si>
  <si>
    <t>banked 26/9/14</t>
  </si>
  <si>
    <t>School-classroom wishlists</t>
  </si>
  <si>
    <t>SCRAPPED</t>
  </si>
  <si>
    <t>School-pool chemicals</t>
  </si>
  <si>
    <t>Pool takings/Xmas fayre stalls</t>
  </si>
  <si>
    <t>School-Chemicals/playtrail</t>
  </si>
  <si>
    <t>Playtrail</t>
  </si>
  <si>
    <t>Wishlists</t>
  </si>
  <si>
    <t>Mrs L MacBean</t>
  </si>
  <si>
    <t>Mr B Cassingham</t>
  </si>
  <si>
    <t>Mrs Hodgson</t>
  </si>
  <si>
    <t>Write off old cheques</t>
  </si>
  <si>
    <t>1014</t>
  </si>
  <si>
    <t>Claire Spencer-went in washing mc, but doesn't want another chq-Donation</t>
  </si>
  <si>
    <t>1024</t>
  </si>
  <si>
    <t>Mr &amp; Mrs Hunt-100 Club payout-not wanted as won in earlier month - Donation</t>
  </si>
  <si>
    <t>Donation/Xmas fayre stalls/T-Towels</t>
  </si>
  <si>
    <t xml:space="preserve">Country Fair </t>
  </si>
  <si>
    <t>T-Towels</t>
  </si>
  <si>
    <t>Xmas Fayre/Tea towels</t>
  </si>
  <si>
    <t>Post dated chq in above-banked 12/11/</t>
  </si>
  <si>
    <t>WDDC - Premises Licences</t>
  </si>
  <si>
    <t>School-Electric</t>
  </si>
  <si>
    <t>School-T Towels &amp; Leah</t>
  </si>
  <si>
    <t>T Towels</t>
  </si>
  <si>
    <t>Tea Towels</t>
  </si>
  <si>
    <t>FOR THE YEAR ENDED 31 AUGUST 2015</t>
  </si>
  <si>
    <t>Mrs M Martin - 100+</t>
  </si>
  <si>
    <t>Mrs M Trott - 100+</t>
  </si>
  <si>
    <t>Mr P Furlong - 100+</t>
  </si>
  <si>
    <t>Cake / ice pop sales</t>
  </si>
  <si>
    <t>Sports team clothing</t>
  </si>
  <si>
    <t>Play Trail</t>
  </si>
  <si>
    <t>Classroom wishlists</t>
  </si>
  <si>
    <t xml:space="preserve">Xmas Fayre  </t>
  </si>
  <si>
    <t>Andy Hayward - Xmas Fayre</t>
  </si>
  <si>
    <t>Floats</t>
  </si>
  <si>
    <t>S Goss - refreshments/crackers</t>
  </si>
  <si>
    <t>in petty cash</t>
  </si>
  <si>
    <t>E Jackson-Pool</t>
  </si>
  <si>
    <t>P Chapman-mince pies</t>
  </si>
  <si>
    <t>L Hughes</t>
  </si>
  <si>
    <t>Sale of Xmas fayre goods</t>
  </si>
  <si>
    <t>School-tea towels/cooking equip</t>
  </si>
  <si>
    <t>village Hall</t>
  </si>
  <si>
    <t>Cooking Equipment</t>
  </si>
  <si>
    <t>L Rossi - 100+</t>
  </si>
  <si>
    <t>A Evans - 100+</t>
  </si>
  <si>
    <t>B Norman - 100+</t>
  </si>
  <si>
    <t>D Hayward - 100+</t>
  </si>
  <si>
    <t>Taylors Coach Travel Ltd</t>
  </si>
  <si>
    <t>Panto</t>
  </si>
  <si>
    <t>T Towels/pool</t>
  </si>
  <si>
    <t>Various</t>
  </si>
  <si>
    <t>Raffle/refreshments</t>
  </si>
  <si>
    <t>School-Panto ice creams</t>
  </si>
  <si>
    <t>Panto Ice creams</t>
  </si>
  <si>
    <t>Cooking equipment</t>
  </si>
  <si>
    <t>PTA UK</t>
  </si>
  <si>
    <t>DD</t>
  </si>
  <si>
    <t>Reserved for pool pump</t>
  </si>
  <si>
    <t>Pool/100+ club/contra xmas fayre</t>
  </si>
  <si>
    <t>Contra xmas fayre payment</t>
  </si>
  <si>
    <t>Hall hire</t>
  </si>
  <si>
    <t>Cake Raffle</t>
  </si>
  <si>
    <t>Monthly cake raffle</t>
  </si>
  <si>
    <t>Pool/Treasurers cash</t>
  </si>
  <si>
    <t>J&amp;S Goss</t>
  </si>
  <si>
    <t>R Jacklin</t>
  </si>
  <si>
    <t>A Smith</t>
  </si>
  <si>
    <t>B Hunt</t>
  </si>
  <si>
    <t>B  Haigh</t>
  </si>
  <si>
    <t>R Bracher</t>
  </si>
  <si>
    <t>DR &amp; Mrs Spearman</t>
  </si>
  <si>
    <t>ACE Anthony</t>
  </si>
  <si>
    <t>List of 100+ Club amounts paid direct to bank as at 5/2/14</t>
  </si>
  <si>
    <t>School-Laptops</t>
  </si>
  <si>
    <t>School-Pool Electric</t>
  </si>
  <si>
    <t>Laptops</t>
  </si>
  <si>
    <t>P Chapman 100+</t>
  </si>
  <si>
    <t>H Green 100+</t>
  </si>
  <si>
    <t>2nd hand uniform/feb cake raffle</t>
  </si>
  <si>
    <t>Frozen Party</t>
  </si>
  <si>
    <t>Frozen party</t>
  </si>
  <si>
    <t>S Nias - Elf costume</t>
  </si>
  <si>
    <t>T Ashman 100+</t>
  </si>
  <si>
    <t>B Lyus 100+</t>
  </si>
  <si>
    <t>Thompson 100+</t>
  </si>
  <si>
    <t>R Weekes</t>
  </si>
  <si>
    <t>Easter Exactly</t>
  </si>
  <si>
    <t>March Cake Raffle</t>
  </si>
  <si>
    <t>Bag2School</t>
  </si>
  <si>
    <t>Bag 2 School</t>
  </si>
  <si>
    <t>S Chandra-Joshi 100+</t>
  </si>
  <si>
    <t>J Hayward 100+</t>
  </si>
  <si>
    <t>K Loader 100+</t>
  </si>
  <si>
    <t>Should = 0.00</t>
  </si>
  <si>
    <t>Bags 2 School</t>
  </si>
  <si>
    <t>lottery Licence</t>
  </si>
  <si>
    <t>School - Pool Electric</t>
  </si>
  <si>
    <t>Summer Fete Licence</t>
  </si>
  <si>
    <t>Hamdon First Aid - Resus Course</t>
  </si>
  <si>
    <t>Resus Course</t>
  </si>
  <si>
    <t>Hamdon First Aid Resus Course</t>
  </si>
  <si>
    <t>L Bennett 100+</t>
  </si>
  <si>
    <t>D Bailey 100+</t>
  </si>
  <si>
    <t>J Lyus 100+</t>
  </si>
  <si>
    <t>April Cake Raffle</t>
  </si>
  <si>
    <t>Pool Cleanup Weekend</t>
  </si>
  <si>
    <t>Clean up</t>
  </si>
  <si>
    <t>Clean Up Weekend</t>
  </si>
  <si>
    <t>School Pool - Electric</t>
  </si>
  <si>
    <t>Elliott</t>
  </si>
  <si>
    <t>Mrs Grundy's Barn Dance</t>
  </si>
  <si>
    <t>Barn Dance</t>
  </si>
  <si>
    <t>L Furlong</t>
  </si>
  <si>
    <t>A Hughes</t>
  </si>
  <si>
    <t>School-Bark, Pool repairs + service</t>
  </si>
  <si>
    <t>P Chapman</t>
  </si>
  <si>
    <t>Pool Pump</t>
  </si>
  <si>
    <t>Xmas Craft Fayre 2015</t>
  </si>
  <si>
    <t>Xmas Fayre 2015</t>
  </si>
  <si>
    <t>May Cake Raffle</t>
  </si>
  <si>
    <t>July Cake Raffle</t>
  </si>
  <si>
    <t>June Cake Raffle</t>
  </si>
  <si>
    <t>Pool Donations</t>
  </si>
  <si>
    <t>Bibles</t>
  </si>
  <si>
    <t>R Hurford</t>
  </si>
  <si>
    <t>R Hurford First Aid Refund</t>
  </si>
  <si>
    <t>R Hurford - Refund</t>
  </si>
  <si>
    <t>Pool Chemicals</t>
  </si>
  <si>
    <t>Hog Roast</t>
  </si>
  <si>
    <t>V Patterson 100+</t>
  </si>
  <si>
    <t>G Siggins 100+</t>
  </si>
  <si>
    <t>E Loader 100+</t>
  </si>
  <si>
    <t>A Anthony 100+</t>
  </si>
  <si>
    <t>S Nias 100+</t>
  </si>
  <si>
    <t>P Chapman Pool</t>
  </si>
  <si>
    <t>School Pool - Electric (for June)</t>
  </si>
  <si>
    <t>2nd hand uniform</t>
  </si>
  <si>
    <t>L Hughes- Stamps + Clothes Chest</t>
  </si>
  <si>
    <t>Balance per statement at 11/08/2015</t>
  </si>
  <si>
    <t>School Pool - Electric (for July)</t>
  </si>
  <si>
    <t>Pool Granules (July)</t>
  </si>
  <si>
    <t>Aquacare (August)</t>
  </si>
  <si>
    <t>Extra Pool Donation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</si>
</sst>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(#,##0.00\)"/>
    <numFmt numFmtId="165" formatCode="0;[Red]0"/>
    <numFmt numFmtId="166" formatCode="#,##0.00_ ;\-#,##0.00\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164" fontId="0" fillId="0" borderId="1" xfId="0" applyNumberFormat="1" applyBorder="1"/>
    <xf numFmtId="14" fontId="0" fillId="0" borderId="0" xfId="0" applyNumberFormat="1"/>
    <xf numFmtId="164" fontId="0" fillId="0" borderId="2" xfId="0" applyNumberFormat="1" applyBorder="1" applyAlignment="1">
      <alignment wrapText="1"/>
    </xf>
    <xf numFmtId="164" fontId="0" fillId="0" borderId="3" xfId="0" applyNumberFormat="1" applyBorder="1" applyAlignment="1">
      <alignment horizontal="centerContinuous"/>
    </xf>
    <xf numFmtId="164" fontId="0" fillId="0" borderId="4" xfId="0" applyNumberFormat="1" applyBorder="1" applyAlignment="1">
      <alignment horizontal="centerContinuous"/>
    </xf>
    <xf numFmtId="164" fontId="0" fillId="0" borderId="5" xfId="0" applyNumberFormat="1" applyBorder="1" applyAlignment="1">
      <alignment horizontal="centerContinuous"/>
    </xf>
    <xf numFmtId="164" fontId="0" fillId="0" borderId="6" xfId="0" applyNumberFormat="1" applyBorder="1"/>
    <xf numFmtId="164" fontId="0" fillId="0" borderId="0" xfId="0" quotePrefix="1" applyNumberFormat="1"/>
    <xf numFmtId="164" fontId="0" fillId="0" borderId="0" xfId="0" applyNumberFormat="1" applyFill="1"/>
    <xf numFmtId="164" fontId="1" fillId="0" borderId="0" xfId="0" applyNumberFormat="1" applyFont="1"/>
    <xf numFmtId="0" fontId="1" fillId="0" borderId="0" xfId="0" applyFont="1"/>
    <xf numFmtId="164" fontId="1" fillId="0" borderId="0" xfId="0" applyNumberFormat="1" applyFont="1" applyAlignment="1">
      <alignment horizontal="right"/>
    </xf>
    <xf numFmtId="164" fontId="0" fillId="0" borderId="0" xfId="0" applyNumberFormat="1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0" fillId="0" borderId="7" xfId="0" applyNumberFormat="1" applyBorder="1"/>
    <xf numFmtId="164" fontId="0" fillId="0" borderId="0" xfId="0" applyNumberFormat="1" applyAlignment="1">
      <alignment horizontal="centerContinuous"/>
    </xf>
    <xf numFmtId="165" fontId="1" fillId="0" borderId="0" xfId="0" applyNumberFormat="1" applyFont="1"/>
    <xf numFmtId="164" fontId="0" fillId="0" borderId="0" xfId="0" applyNumberFormat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0" xfId="0" applyNumberFormat="1" applyFill="1" applyAlignment="1">
      <alignment wrapText="1"/>
    </xf>
    <xf numFmtId="164" fontId="0" fillId="0" borderId="1" xfId="0" applyNumberFormat="1" applyFill="1" applyBorder="1"/>
    <xf numFmtId="14" fontId="0" fillId="0" borderId="0" xfId="0" applyNumberFormat="1" applyFill="1"/>
    <xf numFmtId="0" fontId="0" fillId="0" borderId="0" xfId="0" applyFill="1"/>
    <xf numFmtId="0" fontId="0" fillId="0" borderId="0" xfId="0" applyAlignment="1">
      <alignment horizontal="right" wrapText="1"/>
    </xf>
    <xf numFmtId="0" fontId="0" fillId="0" borderId="0" xfId="0" quotePrefix="1" applyAlignment="1">
      <alignment horizontal="right" wrapText="1"/>
    </xf>
    <xf numFmtId="39" fontId="0" fillId="0" borderId="0" xfId="0" applyNumberFormat="1" applyAlignment="1">
      <alignment horizontal="right" wrapText="1"/>
    </xf>
    <xf numFmtId="39" fontId="0" fillId="0" borderId="0" xfId="0" applyNumberFormat="1"/>
    <xf numFmtId="166" fontId="0" fillId="0" borderId="0" xfId="0" applyNumberFormat="1"/>
    <xf numFmtId="0" fontId="0" fillId="0" borderId="0" xfId="0" applyFill="1" applyAlignment="1">
      <alignment horizontal="right"/>
    </xf>
    <xf numFmtId="164" fontId="0" fillId="0" borderId="0" xfId="0" quotePrefix="1" applyNumberFormat="1" applyFill="1"/>
    <xf numFmtId="0" fontId="0" fillId="0" borderId="0" xfId="0" quotePrefix="1" applyFill="1"/>
    <xf numFmtId="164" fontId="0" fillId="2" borderId="0" xfId="0" applyNumberFormat="1" applyFill="1"/>
    <xf numFmtId="39" fontId="0" fillId="0" borderId="0" xfId="0" applyNumberFormat="1" applyBorder="1"/>
    <xf numFmtId="0" fontId="0" fillId="3" borderId="0" xfId="0" applyFill="1"/>
    <xf numFmtId="164" fontId="0" fillId="3" borderId="0" xfId="0" applyNumberFormat="1" applyFill="1"/>
    <xf numFmtId="164" fontId="0" fillId="3" borderId="1" xfId="0" applyNumberFormat="1" applyFill="1" applyBorder="1"/>
    <xf numFmtId="164" fontId="0" fillId="0" borderId="0" xfId="0" applyNumberFormat="1" applyBorder="1" applyAlignment="1">
      <alignment horizontal="centerContinuous"/>
    </xf>
    <xf numFmtId="164" fontId="0" fillId="0" borderId="0" xfId="0" applyNumberFormat="1" applyBorder="1" applyAlignment="1">
      <alignment wrapText="1"/>
    </xf>
    <xf numFmtId="164" fontId="0" fillId="4" borderId="0" xfId="0" applyNumberFormat="1" applyFill="1"/>
    <xf numFmtId="0" fontId="0" fillId="0" borderId="0" xfId="0" applyNumberFormat="1"/>
    <xf numFmtId="0" fontId="0" fillId="0" borderId="0" xfId="0" quotePrefix="1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6"/>
  <sheetViews>
    <sheetView topLeftCell="K1" workbookViewId="0">
      <pane ySplit="6" topLeftCell="A51" activePane="bottomLeft" state="frozen"/>
      <selection pane="bottomLeft" activeCell="AA61" sqref="AA61"/>
    </sheetView>
  </sheetViews>
  <sheetFormatPr defaultRowHeight="15" x14ac:dyDescent="0.25"/>
  <cols>
    <col min="1" max="1" width="10.7109375" bestFit="1" customWidth="1"/>
    <col min="2" max="2" width="30.5703125" customWidth="1"/>
    <col min="3" max="3" width="9.7109375" customWidth="1"/>
    <col min="4" max="5" width="9.140625" style="2" customWidth="1"/>
    <col min="6" max="7" width="9.140625" style="12" customWidth="1"/>
    <col min="8" max="8" width="9.140625" style="12"/>
    <col min="9" max="9" width="10.42578125" style="2" customWidth="1"/>
    <col min="10" max="23" width="10.28515625" style="2" customWidth="1"/>
    <col min="24" max="45" width="9.140625" style="2"/>
  </cols>
  <sheetData>
    <row r="1" spans="1:45" x14ac:dyDescent="0.25">
      <c r="A1" t="s">
        <v>0</v>
      </c>
    </row>
    <row r="2" spans="1:45" x14ac:dyDescent="0.25">
      <c r="A2" t="s">
        <v>154</v>
      </c>
    </row>
    <row r="3" spans="1:45" x14ac:dyDescent="0.25">
      <c r="A3" t="s">
        <v>1</v>
      </c>
    </row>
    <row r="5" spans="1:45" x14ac:dyDescent="0.25">
      <c r="I5" s="7" t="s">
        <v>34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9"/>
      <c r="W5" s="41"/>
    </row>
    <row r="6" spans="1:45" s="1" customFormat="1" ht="60" x14ac:dyDescent="0.25">
      <c r="A6" s="1" t="s">
        <v>2</v>
      </c>
      <c r="B6" s="1" t="s">
        <v>3</v>
      </c>
      <c r="C6" s="1" t="s">
        <v>36</v>
      </c>
      <c r="D6" s="3" t="s">
        <v>8</v>
      </c>
      <c r="E6" s="3" t="s">
        <v>9</v>
      </c>
      <c r="F6" s="24" t="s">
        <v>37</v>
      </c>
      <c r="G6" s="24" t="s">
        <v>51</v>
      </c>
      <c r="H6" s="24" t="s">
        <v>7</v>
      </c>
      <c r="I6" s="6" t="s">
        <v>10</v>
      </c>
      <c r="J6" s="6" t="s">
        <v>11</v>
      </c>
      <c r="K6" s="6" t="s">
        <v>183</v>
      </c>
      <c r="L6" s="6" t="s">
        <v>98</v>
      </c>
      <c r="M6" s="6" t="s">
        <v>86</v>
      </c>
      <c r="N6" s="6" t="s">
        <v>104</v>
      </c>
      <c r="O6" s="6" t="s">
        <v>65</v>
      </c>
      <c r="P6" s="6" t="s">
        <v>247</v>
      </c>
      <c r="Q6" s="6" t="s">
        <v>257</v>
      </c>
      <c r="R6" s="6" t="s">
        <v>279</v>
      </c>
      <c r="S6" s="6" t="s">
        <v>254</v>
      </c>
      <c r="T6" s="6" t="s">
        <v>230</v>
      </c>
      <c r="U6" s="6" t="s">
        <v>57</v>
      </c>
      <c r="V6" s="6" t="s">
        <v>41</v>
      </c>
      <c r="W6" s="42" t="s">
        <v>267</v>
      </c>
      <c r="X6" s="3" t="s">
        <v>6</v>
      </c>
      <c r="Y6" s="3" t="s">
        <v>35</v>
      </c>
      <c r="Z6" s="3" t="s">
        <v>55</v>
      </c>
      <c r="AA6" s="3" t="s">
        <v>95</v>
      </c>
      <c r="AB6" s="3" t="s">
        <v>105</v>
      </c>
      <c r="AC6" s="3" t="s">
        <v>227</v>
      </c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8" spans="1:45" s="27" customFormat="1" x14ac:dyDescent="0.25">
      <c r="A8" s="26">
        <v>41908</v>
      </c>
      <c r="B8" s="27" t="s">
        <v>55</v>
      </c>
      <c r="C8" s="27">
        <v>500176</v>
      </c>
      <c r="D8" s="12">
        <f>280+940</f>
        <v>1220</v>
      </c>
      <c r="E8" s="12">
        <v>84</v>
      </c>
      <c r="F8" s="12"/>
      <c r="G8" s="12"/>
      <c r="H8" s="36">
        <f>+D8+E8</f>
        <v>1304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>
        <v>1304</v>
      </c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45" s="27" customFormat="1" x14ac:dyDescent="0.25">
      <c r="A9" s="26">
        <v>41932</v>
      </c>
      <c r="B9" s="27" t="s">
        <v>169</v>
      </c>
      <c r="C9" s="27">
        <v>500145</v>
      </c>
      <c r="D9" s="12">
        <v>112</v>
      </c>
      <c r="E9" s="12">
        <v>54</v>
      </c>
      <c r="F9" s="12"/>
      <c r="G9" s="12"/>
      <c r="H9" s="36">
        <f>+D9+E9</f>
        <v>166</v>
      </c>
      <c r="I9" s="12">
        <v>96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>
        <v>70</v>
      </c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</row>
    <row r="10" spans="1:45" s="27" customFormat="1" x14ac:dyDescent="0.25">
      <c r="A10" s="26">
        <v>41941</v>
      </c>
      <c r="B10" s="27" t="s">
        <v>181</v>
      </c>
      <c r="C10" s="27">
        <v>500146</v>
      </c>
      <c r="D10" s="12">
        <f>219.81+12+405</f>
        <v>636.80999999999995</v>
      </c>
      <c r="E10" s="12">
        <f>12+343</f>
        <v>355</v>
      </c>
      <c r="F10" s="12"/>
      <c r="G10" s="12"/>
      <c r="H10" s="36">
        <f>+D10+E10</f>
        <v>991.81</v>
      </c>
      <c r="I10" s="12">
        <v>24</v>
      </c>
      <c r="J10" s="12"/>
      <c r="K10" s="12">
        <f>405+343</f>
        <v>748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>
        <v>219.81</v>
      </c>
      <c r="AB10" s="12" t="s">
        <v>182</v>
      </c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spans="1:45" s="27" customFormat="1" x14ac:dyDescent="0.25">
      <c r="A11" s="26"/>
      <c r="B11" s="27" t="s">
        <v>185</v>
      </c>
      <c r="D11" s="12">
        <v>-21</v>
      </c>
      <c r="E11" s="12"/>
      <c r="F11" s="12"/>
      <c r="G11" s="12"/>
      <c r="H11" s="36">
        <v>-21</v>
      </c>
      <c r="I11" s="12"/>
      <c r="J11" s="12"/>
      <c r="K11" s="12">
        <v>-21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</row>
    <row r="12" spans="1:45" s="27" customFormat="1" x14ac:dyDescent="0.25">
      <c r="A12" s="26">
        <v>41955</v>
      </c>
      <c r="B12" s="27" t="s">
        <v>184</v>
      </c>
      <c r="C12" s="27">
        <v>500147</v>
      </c>
      <c r="D12" s="12">
        <f>21+12+12</f>
        <v>45</v>
      </c>
      <c r="E12" s="12">
        <f>10+36</f>
        <v>46</v>
      </c>
      <c r="F12" s="12"/>
      <c r="G12" s="12"/>
      <c r="H12" s="36">
        <f>45+46</f>
        <v>91</v>
      </c>
      <c r="I12" s="12">
        <v>60</v>
      </c>
      <c r="J12" s="12"/>
      <c r="K12" s="12">
        <f>21+10</f>
        <v>31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</row>
    <row r="13" spans="1:45" s="27" customFormat="1" x14ac:dyDescent="0.25">
      <c r="A13" s="26">
        <v>41974</v>
      </c>
      <c r="B13" s="27" t="s">
        <v>199</v>
      </c>
      <c r="C13" s="27">
        <v>500148</v>
      </c>
      <c r="D13" s="12">
        <v>5</v>
      </c>
      <c r="E13" s="12">
        <v>1577.45</v>
      </c>
      <c r="F13" s="12"/>
      <c r="G13" s="12"/>
      <c r="H13" s="36">
        <f>+D13+E13</f>
        <v>1582.45</v>
      </c>
      <c r="I13" s="12">
        <v>36</v>
      </c>
      <c r="J13" s="12">
        <f>1582.45-36</f>
        <v>1546.45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</row>
    <row r="14" spans="1:45" s="27" customFormat="1" x14ac:dyDescent="0.25">
      <c r="A14" s="26">
        <v>41976</v>
      </c>
      <c r="B14" s="27" t="s">
        <v>217</v>
      </c>
      <c r="C14" s="27">
        <v>500149</v>
      </c>
      <c r="D14" s="12">
        <f>14+85.5</f>
        <v>99.5</v>
      </c>
      <c r="E14" s="12">
        <f>87.5+8</f>
        <v>95.5</v>
      </c>
      <c r="F14" s="12"/>
      <c r="G14" s="12"/>
      <c r="H14" s="36">
        <f>+D14+E14</f>
        <v>195</v>
      </c>
      <c r="I14" s="12"/>
      <c r="J14" s="12">
        <v>8</v>
      </c>
      <c r="K14" s="12">
        <f>24.5+14+7+7+35+7+31.5+7+12+7+7+14</f>
        <v>173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>
        <v>14</v>
      </c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</row>
    <row r="15" spans="1:45" s="27" customFormat="1" x14ac:dyDescent="0.25">
      <c r="A15" s="26">
        <v>41988</v>
      </c>
      <c r="B15" s="27" t="s">
        <v>218</v>
      </c>
      <c r="C15" s="27">
        <v>500150</v>
      </c>
      <c r="D15" s="12">
        <v>12.25</v>
      </c>
      <c r="E15" s="12">
        <f>90+34.1+40+151.42</f>
        <v>315.52</v>
      </c>
      <c r="F15" s="12"/>
      <c r="G15" s="12"/>
      <c r="H15" s="36">
        <f>+D15+E15</f>
        <v>327.77</v>
      </c>
      <c r="I15" s="12"/>
      <c r="J15" s="12">
        <f>46.35+32.5-13.5</f>
        <v>65.349999999999994</v>
      </c>
      <c r="K15" s="12">
        <v>13.5</v>
      </c>
      <c r="L15" s="12"/>
      <c r="M15" s="12"/>
      <c r="N15" s="12"/>
      <c r="O15" s="12">
        <f>44.92</f>
        <v>44.92</v>
      </c>
      <c r="P15" s="12"/>
      <c r="Q15" s="12"/>
      <c r="R15" s="12"/>
      <c r="S15" s="12"/>
      <c r="T15" s="12"/>
      <c r="U15" s="12"/>
      <c r="V15" s="12">
        <f>90+74</f>
        <v>164</v>
      </c>
      <c r="W15" s="12"/>
      <c r="X15" s="12"/>
      <c r="Y15" s="12"/>
      <c r="Z15" s="12"/>
      <c r="AA15" s="12"/>
      <c r="AB15" s="12">
        <v>40</v>
      </c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</row>
    <row r="16" spans="1:45" s="27" customFormat="1" x14ac:dyDescent="0.25">
      <c r="A16" s="26">
        <v>41991</v>
      </c>
      <c r="B16" s="27" t="s">
        <v>219</v>
      </c>
      <c r="C16" s="27">
        <v>500151</v>
      </c>
      <c r="D16" s="12"/>
      <c r="E16" s="12">
        <v>106.46</v>
      </c>
      <c r="F16" s="12"/>
      <c r="G16" s="12"/>
      <c r="H16" s="36">
        <v>106.46</v>
      </c>
      <c r="I16" s="12"/>
      <c r="J16" s="12"/>
      <c r="K16" s="12"/>
      <c r="L16" s="12"/>
      <c r="M16" s="12"/>
      <c r="N16" s="12"/>
      <c r="O16" s="12">
        <v>12.38</v>
      </c>
      <c r="P16" s="12"/>
      <c r="Q16" s="12"/>
      <c r="R16" s="12"/>
      <c r="S16" s="12"/>
      <c r="T16" s="12"/>
      <c r="U16" s="12"/>
      <c r="V16" s="12">
        <v>94.08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</row>
    <row r="17" spans="1:45" s="27" customFormat="1" x14ac:dyDescent="0.25">
      <c r="A17" s="26">
        <v>42034</v>
      </c>
      <c r="B17" s="27" t="s">
        <v>226</v>
      </c>
      <c r="C17" s="27">
        <v>500152</v>
      </c>
      <c r="D17" s="12">
        <f>21+20+20+20+20+20+30+10+10+10+10+10+10+10+20+20+20+10+10+10</f>
        <v>311</v>
      </c>
      <c r="E17" s="12">
        <f>60+170+10.8</f>
        <v>240.8</v>
      </c>
      <c r="F17" s="12"/>
      <c r="G17" s="12"/>
      <c r="H17" s="36">
        <f>+D17+E17</f>
        <v>551.79999999999995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>
        <f>90+60+200+170</f>
        <v>520</v>
      </c>
      <c r="Y17" s="12"/>
      <c r="Z17" s="12">
        <v>21</v>
      </c>
      <c r="AA17" s="12"/>
      <c r="AB17" s="12"/>
      <c r="AC17" s="12">
        <v>10.8</v>
      </c>
      <c r="AD17" s="12" t="s">
        <v>228</v>
      </c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</row>
    <row r="18" spans="1:45" s="27" customFormat="1" x14ac:dyDescent="0.25">
      <c r="A18" s="26">
        <v>42040</v>
      </c>
      <c r="B18" s="27" t="s">
        <v>231</v>
      </c>
      <c r="C18" s="27">
        <v>500153</v>
      </c>
      <c r="D18" s="12">
        <v>80</v>
      </c>
      <c r="E18" s="12">
        <f>90+35</f>
        <v>125</v>
      </c>
      <c r="F18" s="12"/>
      <c r="G18" s="12"/>
      <c r="H18" s="36">
        <f>80+125</f>
        <v>205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>
        <f>80+90</f>
        <v>170</v>
      </c>
      <c r="Y18" s="12"/>
      <c r="Z18" s="12"/>
      <c r="AA18" s="12"/>
      <c r="AB18" s="12">
        <v>35</v>
      </c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</row>
    <row r="19" spans="1:45" s="27" customFormat="1" x14ac:dyDescent="0.25">
      <c r="A19" s="26">
        <v>42027</v>
      </c>
      <c r="B19" s="27" t="s">
        <v>119</v>
      </c>
      <c r="C19" s="33" t="s">
        <v>120</v>
      </c>
      <c r="D19" s="12">
        <v>10</v>
      </c>
      <c r="E19" s="12"/>
      <c r="F19" s="12"/>
      <c r="G19" s="12"/>
      <c r="H19" s="36">
        <v>10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>
        <v>10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</row>
    <row r="20" spans="1:45" s="27" customFormat="1" x14ac:dyDescent="0.25">
      <c r="A20" s="26">
        <v>42037</v>
      </c>
      <c r="B20" s="27" t="s">
        <v>232</v>
      </c>
      <c r="C20" s="33" t="s">
        <v>120</v>
      </c>
      <c r="D20" s="12">
        <v>10</v>
      </c>
      <c r="E20" s="12"/>
      <c r="F20" s="12"/>
      <c r="G20" s="12"/>
      <c r="H20" s="36">
        <v>10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>
        <v>10</v>
      </c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</row>
    <row r="21" spans="1:45" s="27" customFormat="1" x14ac:dyDescent="0.25">
      <c r="A21" s="26">
        <v>42037</v>
      </c>
      <c r="B21" s="27" t="s">
        <v>233</v>
      </c>
      <c r="C21" s="33" t="s">
        <v>120</v>
      </c>
      <c r="D21" s="12">
        <v>10</v>
      </c>
      <c r="E21" s="12"/>
      <c r="F21" s="12"/>
      <c r="G21" s="12"/>
      <c r="H21" s="36">
        <v>10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>
        <v>10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</row>
    <row r="22" spans="1:45" s="27" customFormat="1" x14ac:dyDescent="0.25">
      <c r="A22" s="26">
        <v>42037</v>
      </c>
      <c r="B22" s="27" t="s">
        <v>44</v>
      </c>
      <c r="C22" s="33" t="s">
        <v>120</v>
      </c>
      <c r="D22" s="12">
        <v>10</v>
      </c>
      <c r="E22" s="12"/>
      <c r="F22" s="12"/>
      <c r="G22" s="12"/>
      <c r="H22" s="36">
        <v>10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>
        <v>10</v>
      </c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</row>
    <row r="23" spans="1:45" s="27" customFormat="1" x14ac:dyDescent="0.25">
      <c r="A23" s="26">
        <v>42037</v>
      </c>
      <c r="B23" s="27" t="s">
        <v>45</v>
      </c>
      <c r="C23" s="33" t="s">
        <v>120</v>
      </c>
      <c r="D23" s="12">
        <v>10</v>
      </c>
      <c r="E23" s="12"/>
      <c r="F23" s="12"/>
      <c r="G23" s="12"/>
      <c r="H23" s="36">
        <v>10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>
        <v>10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</row>
    <row r="24" spans="1:45" s="27" customFormat="1" x14ac:dyDescent="0.25">
      <c r="A24" s="26">
        <v>42037</v>
      </c>
      <c r="B24" s="27" t="s">
        <v>122</v>
      </c>
      <c r="C24" s="33" t="s">
        <v>120</v>
      </c>
      <c r="D24" s="12">
        <v>10</v>
      </c>
      <c r="E24" s="12"/>
      <c r="F24" s="12"/>
      <c r="G24" s="12"/>
      <c r="H24" s="36">
        <v>10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>
        <v>10</v>
      </c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</row>
    <row r="25" spans="1:45" s="27" customFormat="1" x14ac:dyDescent="0.25">
      <c r="A25" s="26">
        <v>42037</v>
      </c>
      <c r="B25" s="27" t="s">
        <v>234</v>
      </c>
      <c r="C25" s="33" t="s">
        <v>120</v>
      </c>
      <c r="D25" s="12">
        <v>10</v>
      </c>
      <c r="E25" s="12"/>
      <c r="F25" s="12"/>
      <c r="G25" s="12"/>
      <c r="H25" s="36">
        <v>10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>
        <v>10</v>
      </c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</row>
    <row r="26" spans="1:45" s="27" customFormat="1" x14ac:dyDescent="0.25">
      <c r="A26" s="26">
        <v>42037</v>
      </c>
      <c r="B26" s="27" t="s">
        <v>46</v>
      </c>
      <c r="C26" s="33" t="s">
        <v>120</v>
      </c>
      <c r="D26" s="12">
        <v>10</v>
      </c>
      <c r="E26" s="12"/>
      <c r="F26" s="12"/>
      <c r="G26" s="12"/>
      <c r="H26" s="36">
        <v>10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>
        <v>10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</row>
    <row r="27" spans="1:45" s="27" customFormat="1" x14ac:dyDescent="0.25">
      <c r="A27" s="26">
        <v>42037</v>
      </c>
      <c r="B27" s="27" t="s">
        <v>235</v>
      </c>
      <c r="C27" s="33" t="s">
        <v>120</v>
      </c>
      <c r="D27" s="12">
        <v>10</v>
      </c>
      <c r="E27" s="12"/>
      <c r="F27" s="12"/>
      <c r="G27" s="12"/>
      <c r="H27" s="36">
        <v>10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>
        <v>10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</row>
    <row r="28" spans="1:45" s="27" customFormat="1" x14ac:dyDescent="0.25">
      <c r="A28" s="26">
        <v>42037</v>
      </c>
      <c r="B28" s="27" t="s">
        <v>47</v>
      </c>
      <c r="C28" s="33" t="s">
        <v>120</v>
      </c>
      <c r="D28" s="12">
        <v>20</v>
      </c>
      <c r="E28" s="12"/>
      <c r="F28" s="12"/>
      <c r="G28" s="12"/>
      <c r="H28" s="36">
        <v>20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>
        <v>20</v>
      </c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</row>
    <row r="29" spans="1:45" s="27" customFormat="1" x14ac:dyDescent="0.25">
      <c r="A29" s="26">
        <v>42037</v>
      </c>
      <c r="B29" s="27" t="s">
        <v>121</v>
      </c>
      <c r="C29" s="33" t="s">
        <v>120</v>
      </c>
      <c r="D29" s="12">
        <v>20</v>
      </c>
      <c r="E29" s="12"/>
      <c r="F29" s="12"/>
      <c r="G29" s="12"/>
      <c r="H29" s="36">
        <v>20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>
        <v>20</v>
      </c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</row>
    <row r="30" spans="1:45" s="27" customFormat="1" x14ac:dyDescent="0.25">
      <c r="A30" s="26">
        <v>42037</v>
      </c>
      <c r="B30" s="27" t="s">
        <v>236</v>
      </c>
      <c r="C30" s="33" t="s">
        <v>120</v>
      </c>
      <c r="D30" s="12">
        <v>10</v>
      </c>
      <c r="E30" s="12"/>
      <c r="F30" s="12"/>
      <c r="G30" s="12"/>
      <c r="H30" s="36">
        <v>10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>
        <v>10</v>
      </c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</row>
    <row r="31" spans="1:45" s="27" customFormat="1" x14ac:dyDescent="0.25">
      <c r="A31" s="26">
        <v>42037</v>
      </c>
      <c r="B31" s="27" t="s">
        <v>127</v>
      </c>
      <c r="C31" s="33" t="s">
        <v>120</v>
      </c>
      <c r="D31" s="12">
        <v>20</v>
      </c>
      <c r="E31" s="12"/>
      <c r="F31" s="12"/>
      <c r="G31" s="12"/>
      <c r="H31" s="36">
        <v>20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>
        <v>20</v>
      </c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</row>
    <row r="32" spans="1:45" s="27" customFormat="1" x14ac:dyDescent="0.25">
      <c r="A32" s="26">
        <v>42037</v>
      </c>
      <c r="B32" s="27" t="s">
        <v>123</v>
      </c>
      <c r="C32" s="33" t="s">
        <v>120</v>
      </c>
      <c r="D32" s="12">
        <v>10</v>
      </c>
      <c r="E32" s="12"/>
      <c r="F32" s="12"/>
      <c r="G32" s="12"/>
      <c r="H32" s="36">
        <v>10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>
        <v>10</v>
      </c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</row>
    <row r="33" spans="1:45" s="27" customFormat="1" x14ac:dyDescent="0.25">
      <c r="A33" s="26">
        <v>42037</v>
      </c>
      <c r="B33" s="27" t="s">
        <v>126</v>
      </c>
      <c r="C33" s="33" t="s">
        <v>120</v>
      </c>
      <c r="D33" s="12">
        <v>10</v>
      </c>
      <c r="E33" s="12"/>
      <c r="F33" s="12"/>
      <c r="G33" s="12"/>
      <c r="H33" s="36">
        <v>10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>
        <v>10</v>
      </c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</row>
    <row r="34" spans="1:45" s="27" customFormat="1" x14ac:dyDescent="0.25">
      <c r="A34" s="26">
        <v>42037</v>
      </c>
      <c r="B34" s="27" t="s">
        <v>124</v>
      </c>
      <c r="C34" s="33" t="s">
        <v>120</v>
      </c>
      <c r="D34" s="12">
        <v>10</v>
      </c>
      <c r="E34" s="12"/>
      <c r="F34" s="12"/>
      <c r="G34" s="12"/>
      <c r="H34" s="36">
        <v>10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>
        <v>10</v>
      </c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</row>
    <row r="35" spans="1:45" s="27" customFormat="1" x14ac:dyDescent="0.25">
      <c r="A35" s="26">
        <v>42037</v>
      </c>
      <c r="B35" s="27" t="s">
        <v>125</v>
      </c>
      <c r="C35" s="33" t="s">
        <v>120</v>
      </c>
      <c r="D35" s="12">
        <v>10</v>
      </c>
      <c r="E35" s="12"/>
      <c r="F35" s="12"/>
      <c r="G35" s="12"/>
      <c r="H35" s="36">
        <v>10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>
        <v>10</v>
      </c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</row>
    <row r="36" spans="1:45" s="27" customFormat="1" x14ac:dyDescent="0.25">
      <c r="A36" s="26">
        <v>42037</v>
      </c>
      <c r="B36" s="27" t="s">
        <v>237</v>
      </c>
      <c r="C36" s="33" t="s">
        <v>120</v>
      </c>
      <c r="D36" s="12">
        <v>10</v>
      </c>
      <c r="E36" s="12"/>
      <c r="F36" s="12"/>
      <c r="G36" s="12"/>
      <c r="H36" s="36">
        <v>10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>
        <v>10</v>
      </c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</row>
    <row r="37" spans="1:45" s="27" customFormat="1" x14ac:dyDescent="0.25">
      <c r="A37" s="26">
        <v>42037</v>
      </c>
      <c r="B37" s="27" t="s">
        <v>238</v>
      </c>
      <c r="C37" s="33" t="s">
        <v>120</v>
      </c>
      <c r="D37" s="12">
        <v>10</v>
      </c>
      <c r="E37" s="12"/>
      <c r="F37" s="12"/>
      <c r="G37" s="12"/>
      <c r="H37" s="36">
        <v>10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>
        <v>10</v>
      </c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</row>
    <row r="38" spans="1:45" s="27" customFormat="1" x14ac:dyDescent="0.25">
      <c r="A38" s="26">
        <v>42037</v>
      </c>
      <c r="B38" s="27" t="s">
        <v>239</v>
      </c>
      <c r="C38" s="33" t="s">
        <v>120</v>
      </c>
      <c r="D38" s="12">
        <v>10</v>
      </c>
      <c r="E38" s="12"/>
      <c r="F38" s="12"/>
      <c r="G38" s="12"/>
      <c r="H38" s="36">
        <v>10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>
        <v>10</v>
      </c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</row>
    <row r="39" spans="1:45" s="27" customFormat="1" x14ac:dyDescent="0.25">
      <c r="A39" s="26">
        <v>42037</v>
      </c>
      <c r="B39" s="27" t="s">
        <v>49</v>
      </c>
      <c r="C39" s="33" t="s">
        <v>120</v>
      </c>
      <c r="D39" s="12">
        <v>10</v>
      </c>
      <c r="E39" s="12"/>
      <c r="F39" s="12"/>
      <c r="G39" s="12"/>
      <c r="H39" s="36">
        <v>10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>
        <v>10</v>
      </c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</row>
    <row r="40" spans="1:45" s="27" customFormat="1" x14ac:dyDescent="0.25">
      <c r="A40" s="26">
        <v>42037</v>
      </c>
      <c r="B40" s="27" t="s">
        <v>48</v>
      </c>
      <c r="C40" s="33" t="s">
        <v>120</v>
      </c>
      <c r="D40" s="12">
        <v>10</v>
      </c>
      <c r="E40" s="12"/>
      <c r="F40" s="12"/>
      <c r="G40" s="12"/>
      <c r="H40" s="36">
        <v>10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>
        <v>10</v>
      </c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</row>
    <row r="41" spans="1:45" s="27" customFormat="1" x14ac:dyDescent="0.25">
      <c r="A41" s="26">
        <v>42047</v>
      </c>
      <c r="B41" s="27" t="s">
        <v>43</v>
      </c>
      <c r="C41" s="33">
        <v>500154</v>
      </c>
      <c r="D41" s="12">
        <v>20</v>
      </c>
      <c r="E41" s="12">
        <v>70</v>
      </c>
      <c r="F41" s="12"/>
      <c r="G41" s="12"/>
      <c r="H41" s="36">
        <v>90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>
        <v>90</v>
      </c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</row>
    <row r="42" spans="1:45" s="27" customFormat="1" x14ac:dyDescent="0.25">
      <c r="A42" s="26">
        <v>42067</v>
      </c>
      <c r="B42" s="27" t="s">
        <v>246</v>
      </c>
      <c r="C42" s="33">
        <v>500155</v>
      </c>
      <c r="D42" s="12"/>
      <c r="E42" s="12">
        <f>17+36.4</f>
        <v>53.4</v>
      </c>
      <c r="F42" s="12"/>
      <c r="G42" s="12"/>
      <c r="H42" s="36">
        <v>53.4</v>
      </c>
      <c r="I42" s="12"/>
      <c r="J42" s="12"/>
      <c r="K42" s="12"/>
      <c r="L42" s="12"/>
      <c r="M42" s="12"/>
      <c r="N42" s="12"/>
      <c r="O42" s="12">
        <v>36.4</v>
      </c>
      <c r="P42" s="12"/>
      <c r="Q42" s="12"/>
      <c r="R42" s="12"/>
      <c r="S42" s="12"/>
      <c r="T42" s="12">
        <v>17</v>
      </c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</row>
    <row r="43" spans="1:45" s="27" customFormat="1" x14ac:dyDescent="0.25">
      <c r="A43" s="26">
        <v>42058</v>
      </c>
      <c r="B43" s="27" t="s">
        <v>253</v>
      </c>
      <c r="C43" s="33" t="s">
        <v>120</v>
      </c>
      <c r="D43" s="12">
        <v>10</v>
      </c>
      <c r="E43" s="12"/>
      <c r="F43" s="12"/>
      <c r="G43" s="12"/>
      <c r="H43" s="36">
        <v>10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>
        <v>10</v>
      </c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</row>
    <row r="44" spans="1:45" s="27" customFormat="1" x14ac:dyDescent="0.25">
      <c r="A44" s="26">
        <v>42075</v>
      </c>
      <c r="B44" s="27" t="s">
        <v>247</v>
      </c>
      <c r="C44" s="27">
        <v>500191</v>
      </c>
      <c r="D44" s="12">
        <v>55</v>
      </c>
      <c r="E44" s="12">
        <f>95+11+0.5+0.6+0.3+0.35+0.04+16.21</f>
        <v>124</v>
      </c>
      <c r="F44" s="12">
        <f>8.91+7.3</f>
        <v>16.21</v>
      </c>
      <c r="G44" s="12"/>
      <c r="H44" s="36">
        <f>+E44+D44-F44</f>
        <v>162.79</v>
      </c>
      <c r="I44" s="12"/>
      <c r="J44" s="12"/>
      <c r="K44" s="12"/>
      <c r="L44" s="12"/>
      <c r="M44" s="12"/>
      <c r="N44" s="12"/>
      <c r="O44" s="12"/>
      <c r="P44" s="12">
        <f>55+124</f>
        <v>179</v>
      </c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</row>
    <row r="45" spans="1:45" s="27" customFormat="1" x14ac:dyDescent="0.25">
      <c r="A45" s="26">
        <v>42086</v>
      </c>
      <c r="B45" s="27" t="s">
        <v>57</v>
      </c>
      <c r="C45" s="33">
        <v>500192</v>
      </c>
      <c r="D45" s="12"/>
      <c r="E45" s="12">
        <v>73.150000000000006</v>
      </c>
      <c r="F45" s="12"/>
      <c r="G45" s="12"/>
      <c r="H45" s="36">
        <v>73.150000000000006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>
        <v>73.150000000000006</v>
      </c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</row>
    <row r="46" spans="1:45" s="27" customFormat="1" x14ac:dyDescent="0.25">
      <c r="A46" s="26">
        <v>42106</v>
      </c>
      <c r="B46" s="27" t="s">
        <v>254</v>
      </c>
      <c r="C46" s="33">
        <v>500193</v>
      </c>
      <c r="D46" s="12"/>
      <c r="E46" s="12">
        <v>505</v>
      </c>
      <c r="F46" s="12">
        <v>97.7</v>
      </c>
      <c r="G46" s="12"/>
      <c r="H46" s="36">
        <v>407.3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39">
        <v>505</v>
      </c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</row>
    <row r="47" spans="1:45" s="27" customFormat="1" x14ac:dyDescent="0.25">
      <c r="A47" s="26">
        <v>42108</v>
      </c>
      <c r="B47" s="27" t="s">
        <v>256</v>
      </c>
      <c r="C47" s="33">
        <v>500193</v>
      </c>
      <c r="D47" s="12">
        <v>120</v>
      </c>
      <c r="E47" s="12"/>
      <c r="F47" s="12"/>
      <c r="G47" s="12"/>
      <c r="H47" s="36">
        <v>120</v>
      </c>
      <c r="I47" s="12"/>
      <c r="J47" s="12"/>
      <c r="K47" s="12"/>
      <c r="L47" s="12"/>
      <c r="M47" s="12"/>
      <c r="N47" s="12"/>
      <c r="O47" s="12"/>
      <c r="P47" s="12"/>
      <c r="Q47" s="12">
        <v>120</v>
      </c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</row>
    <row r="48" spans="1:45" s="27" customFormat="1" x14ac:dyDescent="0.25">
      <c r="A48" s="26">
        <v>42109</v>
      </c>
      <c r="B48" s="27" t="s">
        <v>255</v>
      </c>
      <c r="C48" s="33">
        <v>500193</v>
      </c>
      <c r="D48" s="12"/>
      <c r="E48" s="12">
        <v>27</v>
      </c>
      <c r="F48" s="12"/>
      <c r="G48" s="12"/>
      <c r="H48" s="36">
        <v>27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>
        <v>27</v>
      </c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</row>
    <row r="49" spans="1:45" s="27" customFormat="1" x14ac:dyDescent="0.25">
      <c r="A49" s="26">
        <v>42135</v>
      </c>
      <c r="B49" s="27" t="s">
        <v>267</v>
      </c>
      <c r="C49" s="33">
        <v>500194</v>
      </c>
      <c r="D49" s="12">
        <v>225</v>
      </c>
      <c r="E49" s="12">
        <v>135</v>
      </c>
      <c r="F49" s="12"/>
      <c r="G49" s="12"/>
      <c r="H49" s="36">
        <v>360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>
        <v>360</v>
      </c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</row>
    <row r="50" spans="1:45" s="27" customFormat="1" x14ac:dyDescent="0.25">
      <c r="A50" s="26">
        <v>42135</v>
      </c>
      <c r="B50" s="27" t="s">
        <v>272</v>
      </c>
      <c r="C50" s="33">
        <v>500194</v>
      </c>
      <c r="E50" s="12">
        <v>27</v>
      </c>
      <c r="F50" s="12"/>
      <c r="G50" s="12"/>
      <c r="H50" s="36">
        <v>27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>
        <v>27</v>
      </c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</row>
    <row r="51" spans="1:45" s="27" customFormat="1" x14ac:dyDescent="0.25">
      <c r="A51" s="26">
        <v>42155</v>
      </c>
      <c r="B51" s="27" t="s">
        <v>287</v>
      </c>
      <c r="C51" s="33">
        <v>500195</v>
      </c>
      <c r="E51" s="12">
        <v>18</v>
      </c>
      <c r="F51" s="12"/>
      <c r="G51" s="12"/>
      <c r="H51" s="36">
        <v>18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>
        <v>18</v>
      </c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</row>
    <row r="52" spans="1:45" s="27" customFormat="1" x14ac:dyDescent="0.25">
      <c r="A52" s="26">
        <v>42171</v>
      </c>
      <c r="B52" s="27" t="s">
        <v>98</v>
      </c>
      <c r="C52" s="33">
        <v>500196</v>
      </c>
      <c r="D52" s="12">
        <v>57.51</v>
      </c>
      <c r="E52" s="12">
        <v>1793.75</v>
      </c>
      <c r="F52" s="43"/>
      <c r="G52" s="12"/>
      <c r="H52" s="12">
        <v>1851.26</v>
      </c>
      <c r="I52" s="12"/>
      <c r="J52" s="12"/>
      <c r="K52" s="12"/>
      <c r="L52" s="12">
        <v>1851.26</v>
      </c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</row>
    <row r="53" spans="1:45" s="27" customFormat="1" x14ac:dyDescent="0.25">
      <c r="A53" s="26">
        <v>42179</v>
      </c>
      <c r="B53" s="27" t="s">
        <v>86</v>
      </c>
      <c r="C53" s="33">
        <v>500197</v>
      </c>
      <c r="D53" s="12">
        <v>300</v>
      </c>
      <c r="E53" s="12"/>
      <c r="F53" s="12"/>
      <c r="G53" s="12"/>
      <c r="H53" s="12">
        <v>300</v>
      </c>
      <c r="I53" s="12"/>
      <c r="J53" s="12"/>
      <c r="K53" s="12"/>
      <c r="L53" s="12"/>
      <c r="M53" s="12">
        <v>300</v>
      </c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</row>
    <row r="54" spans="1:45" s="27" customFormat="1" x14ac:dyDescent="0.25">
      <c r="A54" s="26">
        <v>42184</v>
      </c>
      <c r="B54" s="27" t="s">
        <v>289</v>
      </c>
      <c r="C54" s="33">
        <v>500197</v>
      </c>
      <c r="D54" s="12"/>
      <c r="E54" s="12">
        <v>32</v>
      </c>
      <c r="F54" s="12"/>
      <c r="G54" s="12"/>
      <c r="H54" s="12">
        <v>32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>
        <v>32</v>
      </c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</row>
    <row r="55" spans="1:45" s="27" customFormat="1" x14ac:dyDescent="0.25">
      <c r="A55" s="26">
        <v>42184</v>
      </c>
      <c r="B55" s="27" t="s">
        <v>279</v>
      </c>
      <c r="C55" s="33">
        <v>500197</v>
      </c>
      <c r="D55" s="12">
        <v>80</v>
      </c>
      <c r="E55" s="12">
        <v>490.86</v>
      </c>
      <c r="F55" s="12"/>
      <c r="G55" s="12"/>
      <c r="H55" s="12">
        <v>570.86</v>
      </c>
      <c r="I55" s="12"/>
      <c r="J55" s="12"/>
      <c r="K55" s="12"/>
      <c r="L55" s="12"/>
      <c r="M55" s="12"/>
      <c r="N55" s="12"/>
      <c r="O55" s="12"/>
      <c r="P55" s="12"/>
      <c r="Q55" s="12"/>
      <c r="R55" s="12">
        <v>570.86</v>
      </c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</row>
    <row r="56" spans="1:45" s="27" customFormat="1" x14ac:dyDescent="0.25">
      <c r="A56" s="26">
        <v>42201</v>
      </c>
      <c r="B56" s="27" t="s">
        <v>57</v>
      </c>
      <c r="C56" s="33">
        <v>500198</v>
      </c>
      <c r="D56" s="12"/>
      <c r="E56" s="12">
        <v>116.52</v>
      </c>
      <c r="F56" s="12"/>
      <c r="G56" s="12"/>
      <c r="H56" s="12">
        <v>116.52</v>
      </c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>
        <v>116.52</v>
      </c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</row>
    <row r="57" spans="1:45" s="27" customFormat="1" x14ac:dyDescent="0.25">
      <c r="A57" s="26">
        <v>42202</v>
      </c>
      <c r="B57" s="27" t="s">
        <v>288</v>
      </c>
      <c r="C57" s="33">
        <v>500198</v>
      </c>
      <c r="D57" s="12"/>
      <c r="E57" s="12">
        <v>18</v>
      </c>
      <c r="F57" s="12"/>
      <c r="G57" s="12"/>
      <c r="H57" s="12">
        <v>18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>
        <v>18</v>
      </c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</row>
    <row r="58" spans="1:45" s="27" customFormat="1" x14ac:dyDescent="0.25">
      <c r="A58" s="26">
        <v>42202</v>
      </c>
      <c r="B58" s="27" t="s">
        <v>290</v>
      </c>
      <c r="C58" s="33">
        <v>500198</v>
      </c>
      <c r="D58" s="12">
        <v>920</v>
      </c>
      <c r="E58" s="12"/>
      <c r="F58" s="12"/>
      <c r="G58" s="12"/>
      <c r="H58" s="12">
        <v>920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>
        <v>920</v>
      </c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</row>
    <row r="59" spans="1:45" s="27" customFormat="1" x14ac:dyDescent="0.25">
      <c r="A59" s="26">
        <v>42247</v>
      </c>
      <c r="B59" s="27" t="s">
        <v>304</v>
      </c>
      <c r="C59" s="33">
        <v>500199</v>
      </c>
      <c r="D59" s="12"/>
      <c r="E59" s="12">
        <v>71.64</v>
      </c>
      <c r="F59" s="12">
        <v>19.54</v>
      </c>
      <c r="G59" s="12"/>
      <c r="H59" s="12">
        <v>52.1</v>
      </c>
      <c r="I59" s="12"/>
      <c r="J59" s="12"/>
      <c r="K59" s="12"/>
      <c r="L59" s="12"/>
      <c r="M59" s="12"/>
      <c r="N59" s="12"/>
      <c r="O59" s="12">
        <v>71.64</v>
      </c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</row>
    <row r="60" spans="1:45" s="27" customFormat="1" x14ac:dyDescent="0.25">
      <c r="A60" s="26">
        <v>42261</v>
      </c>
      <c r="B60" s="27" t="s">
        <v>310</v>
      </c>
      <c r="C60" s="33">
        <v>500200</v>
      </c>
      <c r="D60" s="12"/>
      <c r="E60" s="12">
        <v>25</v>
      </c>
      <c r="F60" s="12"/>
      <c r="G60" s="12"/>
      <c r="H60" s="12">
        <v>25</v>
      </c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>
        <v>25</v>
      </c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</row>
    <row r="61" spans="1:45" x14ac:dyDescent="0.25">
      <c r="L61" s="2" t="s">
        <v>106</v>
      </c>
    </row>
    <row r="62" spans="1:45" ht="30.75" customHeight="1" thickBot="1" x14ac:dyDescent="0.3">
      <c r="B62" t="s">
        <v>12</v>
      </c>
      <c r="D62" s="4">
        <f t="shared" ref="D62:L62" si="0">SUM(D7:D61)</f>
        <v>4538.07</v>
      </c>
      <c r="E62" s="4">
        <f t="shared" si="0"/>
        <v>6580.0500000000011</v>
      </c>
      <c r="F62" s="25">
        <f t="shared" si="0"/>
        <v>133.44999999999999</v>
      </c>
      <c r="G62" s="25">
        <f t="shared" si="0"/>
        <v>0</v>
      </c>
      <c r="H62" s="25">
        <f t="shared" si="0"/>
        <v>10984.670000000002</v>
      </c>
      <c r="I62" s="4">
        <f t="shared" si="0"/>
        <v>216</v>
      </c>
      <c r="J62" s="4">
        <f t="shared" si="0"/>
        <v>1619.8</v>
      </c>
      <c r="K62" s="4">
        <f t="shared" si="0"/>
        <v>944.5</v>
      </c>
      <c r="L62" s="4">
        <f t="shared" si="0"/>
        <v>1851.26</v>
      </c>
      <c r="M62" s="4">
        <f>SUM(M7:M60)</f>
        <v>300</v>
      </c>
      <c r="N62" s="4">
        <f>SUM(N7:N61)</f>
        <v>0</v>
      </c>
      <c r="O62" s="4">
        <f>SUM(O7:O61)</f>
        <v>165.34</v>
      </c>
      <c r="P62" s="4">
        <f>SUM(P7:P61)</f>
        <v>179</v>
      </c>
      <c r="Q62" s="40">
        <f>SUM(Q7:Q61)</f>
        <v>120</v>
      </c>
      <c r="R62" s="40">
        <f>SUM(R7:R57)</f>
        <v>570.86</v>
      </c>
      <c r="S62" s="40">
        <f t="shared" ref="S62:AC62" si="1">SUM(S7:S61)</f>
        <v>505</v>
      </c>
      <c r="T62" s="4">
        <f t="shared" si="1"/>
        <v>139</v>
      </c>
      <c r="U62" s="4">
        <f t="shared" si="1"/>
        <v>189.67000000000002</v>
      </c>
      <c r="V62" s="4">
        <f t="shared" si="1"/>
        <v>258.08</v>
      </c>
      <c r="W62" s="4">
        <f t="shared" si="1"/>
        <v>360</v>
      </c>
      <c r="X62" s="4">
        <f t="shared" si="1"/>
        <v>1040</v>
      </c>
      <c r="Y62" s="4">
        <f t="shared" si="1"/>
        <v>0</v>
      </c>
      <c r="Z62" s="4">
        <f t="shared" si="1"/>
        <v>1409</v>
      </c>
      <c r="AA62" s="4">
        <f t="shared" si="1"/>
        <v>1164.81</v>
      </c>
      <c r="AB62" s="4">
        <f t="shared" si="1"/>
        <v>75</v>
      </c>
      <c r="AC62" s="4">
        <f t="shared" si="1"/>
        <v>10.8</v>
      </c>
    </row>
    <row r="63" spans="1:45" ht="15.75" thickTop="1" x14ac:dyDescent="0.25"/>
    <row r="64" spans="1:45" x14ac:dyDescent="0.25">
      <c r="B64" t="s">
        <v>58</v>
      </c>
      <c r="F64" s="36" t="s">
        <v>261</v>
      </c>
      <c r="G64" s="36"/>
      <c r="H64" s="36">
        <f>+D62+E62-F62-H62-G62</f>
        <v>-1.8189894035458565E-12</v>
      </c>
      <c r="I64" s="2">
        <f>+I62+J62-Expenses!R95</f>
        <v>1119.3400000000001</v>
      </c>
      <c r="U64" s="2">
        <f>+U62-Expenses!AA95</f>
        <v>189.67000000000002</v>
      </c>
    </row>
    <row r="65" spans="1:29" x14ac:dyDescent="0.25">
      <c r="F65" s="36" t="s">
        <v>261</v>
      </c>
      <c r="G65" s="36"/>
      <c r="H65" s="36">
        <f>SUM(I62:AO62)-H62-F62-G62</f>
        <v>-2.8990143619012088E-12</v>
      </c>
    </row>
    <row r="66" spans="1:29" x14ac:dyDescent="0.25">
      <c r="T66" s="36"/>
    </row>
    <row r="67" spans="1:29" x14ac:dyDescent="0.25">
      <c r="A67" t="s">
        <v>96</v>
      </c>
    </row>
    <row r="69" spans="1:29" x14ac:dyDescent="0.25">
      <c r="A69" s="5">
        <v>41963</v>
      </c>
      <c r="B69" t="s">
        <v>204</v>
      </c>
      <c r="E69" s="2">
        <v>7</v>
      </c>
      <c r="H69" s="12">
        <v>7</v>
      </c>
      <c r="Z69" s="2">
        <v>7</v>
      </c>
    </row>
    <row r="70" spans="1:29" x14ac:dyDescent="0.25">
      <c r="A70" s="26"/>
      <c r="B70" s="27" t="s">
        <v>207</v>
      </c>
      <c r="C70" s="27"/>
      <c r="D70" s="12"/>
      <c r="E70" s="12">
        <v>34</v>
      </c>
      <c r="H70" s="12">
        <v>34</v>
      </c>
      <c r="J70" s="2">
        <v>34</v>
      </c>
    </row>
    <row r="71" spans="1:29" x14ac:dyDescent="0.25">
      <c r="A71" s="5"/>
      <c r="B71" s="27" t="s">
        <v>207</v>
      </c>
      <c r="E71" s="2">
        <v>15.5</v>
      </c>
      <c r="H71" s="12">
        <v>15.5</v>
      </c>
      <c r="J71" s="2">
        <v>15.5</v>
      </c>
    </row>
    <row r="72" spans="1:29" x14ac:dyDescent="0.25">
      <c r="A72" s="5">
        <v>42037</v>
      </c>
      <c r="B72" s="27" t="s">
        <v>229</v>
      </c>
      <c r="E72" s="2">
        <v>17</v>
      </c>
      <c r="H72" s="12">
        <v>17</v>
      </c>
      <c r="T72" s="2">
        <v>17</v>
      </c>
    </row>
    <row r="73" spans="1:29" x14ac:dyDescent="0.25">
      <c r="A73" s="5"/>
    </row>
    <row r="75" spans="1:29" ht="30" customHeight="1" thickBot="1" x14ac:dyDescent="0.3">
      <c r="D75" s="4">
        <f>SUM(D68:D74)</f>
        <v>0</v>
      </c>
      <c r="E75" s="4">
        <f>SUM(E68:E74)</f>
        <v>73.5</v>
      </c>
      <c r="F75" s="25">
        <f t="shared" ref="F75:AC75" si="2">SUM(F68:F74)</f>
        <v>0</v>
      </c>
      <c r="G75" s="25">
        <f t="shared" si="2"/>
        <v>0</v>
      </c>
      <c r="H75" s="25">
        <f t="shared" si="2"/>
        <v>73.5</v>
      </c>
      <c r="I75" s="4">
        <f t="shared" si="2"/>
        <v>0</v>
      </c>
      <c r="J75" s="4">
        <f t="shared" si="2"/>
        <v>49.5</v>
      </c>
      <c r="K75" s="4">
        <f t="shared" si="2"/>
        <v>0</v>
      </c>
      <c r="L75" s="4">
        <f t="shared" si="2"/>
        <v>0</v>
      </c>
      <c r="M75" s="4"/>
      <c r="N75" s="4">
        <f t="shared" si="2"/>
        <v>0</v>
      </c>
      <c r="O75" s="4">
        <f t="shared" si="2"/>
        <v>0</v>
      </c>
      <c r="P75" s="4">
        <f t="shared" si="2"/>
        <v>0</v>
      </c>
      <c r="Q75" s="4">
        <f t="shared" si="2"/>
        <v>0</v>
      </c>
      <c r="R75" s="4"/>
      <c r="S75" s="4">
        <f t="shared" si="2"/>
        <v>0</v>
      </c>
      <c r="T75" s="4">
        <f t="shared" si="2"/>
        <v>17</v>
      </c>
      <c r="U75" s="4">
        <f t="shared" si="2"/>
        <v>0</v>
      </c>
      <c r="V75" s="4">
        <f t="shared" si="2"/>
        <v>0</v>
      </c>
      <c r="W75" s="4"/>
      <c r="X75" s="4">
        <f t="shared" si="2"/>
        <v>0</v>
      </c>
      <c r="Y75" s="4">
        <f t="shared" si="2"/>
        <v>0</v>
      </c>
      <c r="Z75" s="4">
        <f t="shared" si="2"/>
        <v>7</v>
      </c>
      <c r="AA75" s="4">
        <f t="shared" si="2"/>
        <v>0</v>
      </c>
      <c r="AB75" s="4">
        <f t="shared" si="2"/>
        <v>0</v>
      </c>
      <c r="AC75" s="4">
        <f t="shared" si="2"/>
        <v>0</v>
      </c>
    </row>
    <row r="76" spans="1:29" ht="15.75" thickTop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08"/>
  <sheetViews>
    <sheetView topLeftCell="C1" workbookViewId="0">
      <pane ySplit="6" topLeftCell="A95" activePane="bottomLeft" state="frozen"/>
      <selection pane="bottomLeft" activeCell="O96" sqref="O96"/>
    </sheetView>
  </sheetViews>
  <sheetFormatPr defaultRowHeight="15" x14ac:dyDescent="0.25"/>
  <cols>
    <col min="1" max="1" width="10.7109375" bestFit="1" customWidth="1"/>
    <col min="2" max="2" width="30.28515625" customWidth="1"/>
    <col min="5" max="5" width="9.140625" style="2"/>
    <col min="6" max="6" width="9.140625" style="12"/>
    <col min="7" max="7" width="9.140625" style="2"/>
    <col min="8" max="8" width="10" style="2" customWidth="1"/>
    <col min="9" max="27" width="9.140625" style="2"/>
    <col min="28" max="29" width="10" style="2" customWidth="1"/>
    <col min="30" max="55" width="9.140625" style="2"/>
  </cols>
  <sheetData>
    <row r="1" spans="1:55" x14ac:dyDescent="0.25">
      <c r="A1" t="s">
        <v>0</v>
      </c>
    </row>
    <row r="2" spans="1:55" x14ac:dyDescent="0.25">
      <c r="A2" t="s">
        <v>154</v>
      </c>
    </row>
    <row r="3" spans="1:55" x14ac:dyDescent="0.25">
      <c r="A3" t="s">
        <v>13</v>
      </c>
    </row>
    <row r="5" spans="1:55" x14ac:dyDescent="0.25">
      <c r="G5" s="7" t="s">
        <v>19</v>
      </c>
      <c r="H5" s="8"/>
      <c r="I5" s="8"/>
      <c r="J5" s="9"/>
      <c r="L5" s="7" t="s">
        <v>23</v>
      </c>
      <c r="M5" s="8"/>
      <c r="N5" s="8"/>
      <c r="O5" s="8"/>
      <c r="P5" s="8"/>
      <c r="Q5" s="9"/>
      <c r="R5" s="7" t="s">
        <v>24</v>
      </c>
      <c r="S5" s="8"/>
      <c r="T5" s="8"/>
      <c r="U5" s="8"/>
      <c r="V5" s="8"/>
      <c r="W5" s="8"/>
      <c r="X5" s="8"/>
      <c r="Y5" s="8"/>
      <c r="Z5" s="8"/>
      <c r="AA5" s="9"/>
    </row>
    <row r="6" spans="1:55" s="1" customFormat="1" ht="60" x14ac:dyDescent="0.25">
      <c r="A6" s="1" t="s">
        <v>2</v>
      </c>
      <c r="B6" s="1" t="s">
        <v>14</v>
      </c>
      <c r="C6" s="1" t="s">
        <v>16</v>
      </c>
      <c r="D6" s="1" t="s">
        <v>15</v>
      </c>
      <c r="E6" s="3" t="s">
        <v>38</v>
      </c>
      <c r="F6" s="24" t="s">
        <v>4</v>
      </c>
      <c r="G6" s="6" t="s">
        <v>17</v>
      </c>
      <c r="H6" s="6" t="s">
        <v>18</v>
      </c>
      <c r="I6" s="6" t="s">
        <v>54</v>
      </c>
      <c r="J6" s="6" t="s">
        <v>274</v>
      </c>
      <c r="K6" s="3" t="s">
        <v>20</v>
      </c>
      <c r="L6" s="6" t="s">
        <v>21</v>
      </c>
      <c r="M6" s="6" t="s">
        <v>291</v>
      </c>
      <c r="N6" s="6" t="s">
        <v>22</v>
      </c>
      <c r="O6" s="6" t="s">
        <v>279</v>
      </c>
      <c r="P6" s="6" t="s">
        <v>42</v>
      </c>
      <c r="Q6" s="6" t="s">
        <v>65</v>
      </c>
      <c r="R6" s="6" t="s">
        <v>5</v>
      </c>
      <c r="S6" s="6" t="s">
        <v>39</v>
      </c>
      <c r="T6" s="6" t="s">
        <v>103</v>
      </c>
      <c r="U6" s="6" t="s">
        <v>247</v>
      </c>
      <c r="V6" s="6" t="s">
        <v>65</v>
      </c>
      <c r="W6" s="6" t="s">
        <v>254</v>
      </c>
      <c r="X6" s="6" t="s">
        <v>285</v>
      </c>
      <c r="Y6" s="6" t="s">
        <v>98</v>
      </c>
      <c r="Z6" s="6" t="s">
        <v>189</v>
      </c>
      <c r="AA6" s="6" t="s">
        <v>50</v>
      </c>
      <c r="AB6" s="3" t="s">
        <v>40</v>
      </c>
      <c r="AC6" s="3" t="s">
        <v>293</v>
      </c>
      <c r="AD6" s="3" t="s">
        <v>25</v>
      </c>
      <c r="AE6" s="3" t="s">
        <v>278</v>
      </c>
      <c r="AF6" s="3" t="s">
        <v>92</v>
      </c>
      <c r="AG6" s="3" t="s">
        <v>62</v>
      </c>
      <c r="AH6" s="3" t="s">
        <v>164</v>
      </c>
      <c r="AI6" s="3" t="s">
        <v>268</v>
      </c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8" spans="1:55" x14ac:dyDescent="0.25">
      <c r="A8" s="26">
        <v>41890</v>
      </c>
      <c r="B8" s="27" t="s">
        <v>155</v>
      </c>
      <c r="C8" s="27">
        <v>1</v>
      </c>
      <c r="D8" s="27">
        <v>1043</v>
      </c>
      <c r="E8" s="12"/>
      <c r="F8" s="36">
        <v>76.97</v>
      </c>
      <c r="G8" s="12"/>
      <c r="H8" s="34">
        <v>76.97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55" x14ac:dyDescent="0.25">
      <c r="A9" s="26">
        <v>41890</v>
      </c>
      <c r="B9" s="27" t="s">
        <v>156</v>
      </c>
      <c r="C9" s="27">
        <v>2</v>
      </c>
      <c r="D9" s="27">
        <v>1044</v>
      </c>
      <c r="E9" s="12"/>
      <c r="F9" s="36">
        <v>23.03</v>
      </c>
      <c r="G9" s="12"/>
      <c r="H9" s="12">
        <v>18.05</v>
      </c>
      <c r="I9" s="12">
        <v>4.9800000000000004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55" x14ac:dyDescent="0.25">
      <c r="A10" s="26">
        <v>41897</v>
      </c>
      <c r="B10" s="27" t="s">
        <v>157</v>
      </c>
      <c r="C10" s="27">
        <v>3</v>
      </c>
      <c r="D10" s="27">
        <v>1045</v>
      </c>
      <c r="E10" s="12"/>
      <c r="F10" s="36">
        <v>25</v>
      </c>
      <c r="G10" s="12"/>
      <c r="H10" s="12"/>
      <c r="I10" s="12"/>
      <c r="J10" s="12"/>
      <c r="K10" s="12">
        <v>25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55" x14ac:dyDescent="0.25">
      <c r="A11" s="26">
        <v>41897</v>
      </c>
      <c r="B11" s="27" t="s">
        <v>159</v>
      </c>
      <c r="C11" s="27">
        <v>3</v>
      </c>
      <c r="D11" s="27">
        <v>1046</v>
      </c>
      <c r="E11" s="12"/>
      <c r="F11" s="36">
        <v>15</v>
      </c>
      <c r="G11" s="12"/>
      <c r="H11" s="12"/>
      <c r="I11" s="12"/>
      <c r="J11" s="12"/>
      <c r="K11" s="12">
        <v>15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55" x14ac:dyDescent="0.25">
      <c r="A12" s="26">
        <v>41897</v>
      </c>
      <c r="B12" s="27" t="s">
        <v>158</v>
      </c>
      <c r="C12" s="27">
        <v>3</v>
      </c>
      <c r="D12" s="27">
        <v>1047</v>
      </c>
      <c r="E12" s="12"/>
      <c r="F12" s="36">
        <v>10</v>
      </c>
      <c r="G12" s="12"/>
      <c r="H12" s="12"/>
      <c r="I12" s="12"/>
      <c r="J12" s="12"/>
      <c r="K12" s="12">
        <v>10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55" x14ac:dyDescent="0.25">
      <c r="A13" s="26">
        <v>41897</v>
      </c>
      <c r="B13" s="27" t="s">
        <v>160</v>
      </c>
      <c r="C13" s="27">
        <v>4</v>
      </c>
      <c r="D13" s="27">
        <v>1048</v>
      </c>
      <c r="E13" s="12"/>
      <c r="F13" s="36">
        <v>150.34</v>
      </c>
      <c r="G13" s="12">
        <v>150.34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55" x14ac:dyDescent="0.25">
      <c r="A14" s="26">
        <v>41897</v>
      </c>
      <c r="B14" s="27" t="s">
        <v>161</v>
      </c>
      <c r="C14" s="27">
        <v>5</v>
      </c>
      <c r="D14" s="27">
        <v>1049</v>
      </c>
      <c r="E14" s="12"/>
      <c r="F14" s="36">
        <v>0</v>
      </c>
      <c r="G14" s="12"/>
      <c r="H14" s="12"/>
      <c r="I14" s="12"/>
      <c r="J14" s="12"/>
      <c r="K14" s="12">
        <v>0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55" x14ac:dyDescent="0.25">
      <c r="A15" s="26">
        <v>41907</v>
      </c>
      <c r="B15" s="27" t="s">
        <v>163</v>
      </c>
      <c r="C15" s="27">
        <v>6</v>
      </c>
      <c r="D15" s="27">
        <v>1050</v>
      </c>
      <c r="E15" s="12"/>
      <c r="F15" s="36">
        <v>70.83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>
        <v>70.83</v>
      </c>
    </row>
    <row r="16" spans="1:55" x14ac:dyDescent="0.25">
      <c r="A16" s="26">
        <v>41913</v>
      </c>
      <c r="B16" s="27" t="s">
        <v>160</v>
      </c>
      <c r="C16" s="27">
        <v>7</v>
      </c>
      <c r="D16" s="27">
        <v>1051</v>
      </c>
      <c r="E16" s="12"/>
      <c r="F16" s="36">
        <v>150.33000000000001</v>
      </c>
      <c r="G16" s="12">
        <v>150.33000000000001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34" x14ac:dyDescent="0.25">
      <c r="A17" s="26">
        <v>41913</v>
      </c>
      <c r="B17" s="27" t="s">
        <v>166</v>
      </c>
      <c r="C17" s="27">
        <v>8</v>
      </c>
      <c r="D17" s="27">
        <v>1052</v>
      </c>
      <c r="E17" s="12"/>
      <c r="F17" s="36">
        <v>500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v>500</v>
      </c>
      <c r="R17" s="12" t="s">
        <v>172</v>
      </c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1:34" x14ac:dyDescent="0.25">
      <c r="A18" s="26"/>
      <c r="B18" s="27" t="s">
        <v>167</v>
      </c>
      <c r="C18" s="27"/>
      <c r="D18" s="27">
        <v>1053</v>
      </c>
      <c r="E18" s="12"/>
      <c r="F18" s="36">
        <v>0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1:34" x14ac:dyDescent="0.25">
      <c r="A19" s="26">
        <v>41919</v>
      </c>
      <c r="B19" s="27" t="s">
        <v>168</v>
      </c>
      <c r="C19" s="27">
        <v>9</v>
      </c>
      <c r="D19" s="27">
        <v>1054</v>
      </c>
      <c r="E19" s="12"/>
      <c r="F19" s="36">
        <v>79.87</v>
      </c>
      <c r="G19" s="12"/>
      <c r="H19" s="12">
        <v>79.87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</row>
    <row r="20" spans="1:34" x14ac:dyDescent="0.25">
      <c r="A20" s="26">
        <v>41929</v>
      </c>
      <c r="B20" s="27" t="s">
        <v>170</v>
      </c>
      <c r="C20" s="27">
        <v>10</v>
      </c>
      <c r="D20" s="27">
        <v>1055</v>
      </c>
      <c r="E20" s="12"/>
      <c r="F20" s="36">
        <f>2330.64+22.5</f>
        <v>2353.14</v>
      </c>
      <c r="G20" s="12"/>
      <c r="H20" s="12">
        <v>22.5</v>
      </c>
      <c r="I20" s="12"/>
      <c r="J20" s="12"/>
      <c r="K20" s="12"/>
      <c r="L20" s="12"/>
      <c r="M20" s="12"/>
      <c r="N20" s="12"/>
      <c r="O20" s="12"/>
      <c r="P20" s="12"/>
      <c r="Q20" s="12">
        <v>2330.64</v>
      </c>
      <c r="R20" s="12" t="s">
        <v>171</v>
      </c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34" x14ac:dyDescent="0.25">
      <c r="A21" s="26">
        <v>41929</v>
      </c>
      <c r="B21" s="27" t="s">
        <v>173</v>
      </c>
      <c r="C21" s="27">
        <v>11</v>
      </c>
      <c r="D21" s="27">
        <v>1056</v>
      </c>
      <c r="E21" s="12"/>
      <c r="F21" s="36">
        <v>25</v>
      </c>
      <c r="G21" s="12"/>
      <c r="H21" s="12"/>
      <c r="I21" s="12"/>
      <c r="J21" s="12"/>
      <c r="K21" s="12">
        <v>25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1:34" x14ac:dyDescent="0.25">
      <c r="A22" s="26">
        <v>41929</v>
      </c>
      <c r="B22" s="27" t="s">
        <v>174</v>
      </c>
      <c r="C22" s="27">
        <v>11</v>
      </c>
      <c r="D22" s="27">
        <v>1057</v>
      </c>
      <c r="E22" s="12"/>
      <c r="F22" s="12">
        <v>15</v>
      </c>
      <c r="G22" s="12"/>
      <c r="H22" s="12"/>
      <c r="I22" s="12"/>
      <c r="J22" s="12"/>
      <c r="K22" s="12">
        <v>15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1:34" x14ac:dyDescent="0.25">
      <c r="A23" s="26">
        <v>41929</v>
      </c>
      <c r="B23" s="27" t="s">
        <v>175</v>
      </c>
      <c r="C23" s="27">
        <v>11</v>
      </c>
      <c r="D23" s="27">
        <v>1058</v>
      </c>
      <c r="E23" s="12"/>
      <c r="F23" s="36">
        <v>10</v>
      </c>
      <c r="G23" s="12"/>
      <c r="H23" s="12"/>
      <c r="I23" s="12"/>
      <c r="J23" s="12"/>
      <c r="K23" s="12">
        <v>10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</row>
    <row r="24" spans="1:34" x14ac:dyDescent="0.25">
      <c r="A24" s="26">
        <v>41934</v>
      </c>
      <c r="B24" s="27" t="s">
        <v>186</v>
      </c>
      <c r="C24" s="27"/>
      <c r="D24" s="27">
        <v>1059</v>
      </c>
      <c r="E24" s="12"/>
      <c r="F24" s="36">
        <v>21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>
        <v>21</v>
      </c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</row>
    <row r="25" spans="1:34" x14ac:dyDescent="0.25">
      <c r="A25" s="26">
        <v>41948</v>
      </c>
      <c r="B25" s="27" t="s">
        <v>187</v>
      </c>
      <c r="C25" s="27">
        <v>12</v>
      </c>
      <c r="D25" s="27">
        <v>1060</v>
      </c>
      <c r="E25" s="12"/>
      <c r="F25" s="36">
        <v>394.57</v>
      </c>
      <c r="G25" s="12">
        <v>394.57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1:34" x14ac:dyDescent="0.25">
      <c r="A26" s="26">
        <v>41960</v>
      </c>
      <c r="B26" s="27" t="s">
        <v>188</v>
      </c>
      <c r="C26" s="27">
        <v>13</v>
      </c>
      <c r="D26" s="27">
        <v>1061</v>
      </c>
      <c r="E26" s="12"/>
      <c r="F26" s="36">
        <f>296.16+304.17</f>
        <v>600.33000000000004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>
        <v>297.02</v>
      </c>
      <c r="S26" s="12"/>
      <c r="T26" s="12"/>
      <c r="U26" s="12"/>
      <c r="V26" s="12"/>
      <c r="W26" s="12"/>
      <c r="X26" s="12"/>
      <c r="Y26" s="12"/>
      <c r="Z26" s="12">
        <f>296.16+7.15</f>
        <v>303.31</v>
      </c>
      <c r="AA26" s="12"/>
      <c r="AB26" s="12"/>
      <c r="AC26" s="12"/>
      <c r="AD26" s="12"/>
      <c r="AE26" s="12"/>
      <c r="AF26" s="12"/>
      <c r="AG26" s="12"/>
      <c r="AH26" s="12"/>
    </row>
    <row r="27" spans="1:34" x14ac:dyDescent="0.25">
      <c r="A27" s="26">
        <v>41960</v>
      </c>
      <c r="B27" s="27" t="s">
        <v>192</v>
      </c>
      <c r="C27" s="27">
        <v>14</v>
      </c>
      <c r="D27" s="27">
        <v>1062</v>
      </c>
      <c r="E27" s="12"/>
      <c r="F27" s="36">
        <v>25</v>
      </c>
      <c r="G27" s="12"/>
      <c r="H27" s="12"/>
      <c r="I27" s="12"/>
      <c r="J27" s="12"/>
      <c r="K27" s="12">
        <v>25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 x14ac:dyDescent="0.25">
      <c r="A28" s="26">
        <v>41960</v>
      </c>
      <c r="B28" s="27" t="s">
        <v>193</v>
      </c>
      <c r="C28" s="27">
        <v>14</v>
      </c>
      <c r="D28" s="27">
        <v>1063</v>
      </c>
      <c r="E28" s="12"/>
      <c r="F28" s="36">
        <v>15</v>
      </c>
      <c r="G28" s="12"/>
      <c r="H28" s="12"/>
      <c r="I28" s="12"/>
      <c r="J28" s="12"/>
      <c r="K28" s="12">
        <v>15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</row>
    <row r="29" spans="1:34" x14ac:dyDescent="0.25">
      <c r="A29" s="26">
        <v>41960</v>
      </c>
      <c r="B29" s="27" t="s">
        <v>194</v>
      </c>
      <c r="C29" s="27">
        <v>14</v>
      </c>
      <c r="D29" s="27">
        <v>1064</v>
      </c>
      <c r="E29" s="12"/>
      <c r="F29" s="36">
        <v>10</v>
      </c>
      <c r="G29" s="12"/>
      <c r="H29" s="34"/>
      <c r="I29" s="12"/>
      <c r="J29" s="12"/>
      <c r="K29" s="12">
        <v>10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1:34" x14ac:dyDescent="0.25">
      <c r="A30" s="26"/>
      <c r="B30" s="27" t="s">
        <v>201</v>
      </c>
      <c r="C30" s="27"/>
      <c r="D30" s="27">
        <v>1065</v>
      </c>
      <c r="E30" s="12"/>
      <c r="F30" s="36">
        <v>250</v>
      </c>
      <c r="G30" s="12"/>
      <c r="H30" s="34"/>
      <c r="I30" s="12"/>
      <c r="J30" s="12"/>
      <c r="K30" s="12"/>
      <c r="L30" s="12"/>
      <c r="M30" s="12"/>
      <c r="N30" s="12"/>
      <c r="O30" s="12"/>
      <c r="P30" s="12"/>
      <c r="Q30" s="12"/>
      <c r="R30" s="12">
        <v>250</v>
      </c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</row>
    <row r="31" spans="1:34" x14ac:dyDescent="0.25">
      <c r="A31" s="26">
        <v>41974</v>
      </c>
      <c r="B31" s="27" t="s">
        <v>200</v>
      </c>
      <c r="C31" s="27">
        <v>15</v>
      </c>
      <c r="D31" s="27">
        <v>1066</v>
      </c>
      <c r="E31" s="12"/>
      <c r="F31" s="36">
        <f>23.79-9</f>
        <v>14.79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>
        <v>14.79</v>
      </c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1:34" x14ac:dyDescent="0.25">
      <c r="A32" s="26">
        <v>41974</v>
      </c>
      <c r="B32" s="27" t="s">
        <v>202</v>
      </c>
      <c r="C32" s="27">
        <v>16</v>
      </c>
      <c r="D32" s="27">
        <v>1067</v>
      </c>
      <c r="E32" s="12"/>
      <c r="F32" s="36">
        <v>58.76</v>
      </c>
      <c r="G32" s="12"/>
      <c r="H32" s="12"/>
      <c r="I32" s="12"/>
      <c r="J32" s="12"/>
      <c r="K32" s="12"/>
      <c r="L32" s="12"/>
      <c r="M32" s="12"/>
      <c r="N32" s="12"/>
      <c r="O32" s="12"/>
      <c r="P32" s="12">
        <f>4.37+21.87</f>
        <v>26.240000000000002</v>
      </c>
      <c r="Q32" s="12"/>
      <c r="R32" s="12">
        <f>58.76-26.24</f>
        <v>32.519999999999996</v>
      </c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 x14ac:dyDescent="0.25">
      <c r="A33" s="26">
        <v>41975</v>
      </c>
      <c r="B33" s="27" t="s">
        <v>206</v>
      </c>
      <c r="C33" s="27">
        <v>17</v>
      </c>
      <c r="D33" s="27">
        <v>1068</v>
      </c>
      <c r="E33" s="12"/>
      <c r="F33" s="36">
        <f>1.93+15.97+16.83</f>
        <v>34.730000000000004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>
        <v>34.729999999999997</v>
      </c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4" x14ac:dyDescent="0.25">
      <c r="A34" s="26">
        <v>41983</v>
      </c>
      <c r="B34" s="27" t="s">
        <v>209</v>
      </c>
      <c r="C34" s="27">
        <v>18</v>
      </c>
      <c r="D34" s="27">
        <v>1069</v>
      </c>
      <c r="E34" s="12"/>
      <c r="F34" s="36">
        <v>48.6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>
        <v>48.6</v>
      </c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4" x14ac:dyDescent="0.25">
      <c r="A35" s="26">
        <v>41988</v>
      </c>
      <c r="B35" s="27" t="s">
        <v>208</v>
      </c>
      <c r="C35" s="27">
        <v>19</v>
      </c>
      <c r="D35" s="27">
        <v>1070</v>
      </c>
      <c r="E35" s="12"/>
      <c r="F35" s="36">
        <f>108.3+172.39</f>
        <v>280.69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>
        <v>172.39</v>
      </c>
      <c r="R35" s="12" t="s">
        <v>210</v>
      </c>
      <c r="S35" s="12"/>
      <c r="T35" s="12"/>
      <c r="U35" s="12"/>
      <c r="V35" s="12"/>
      <c r="W35" s="12"/>
      <c r="X35" s="12"/>
      <c r="Y35" s="12"/>
      <c r="Z35" s="12">
        <v>108.3</v>
      </c>
      <c r="AA35" s="12"/>
      <c r="AB35" s="12"/>
      <c r="AC35" s="12"/>
      <c r="AD35" s="12"/>
      <c r="AE35" s="12"/>
      <c r="AF35" s="12"/>
      <c r="AG35" s="12"/>
      <c r="AH35" s="12"/>
    </row>
    <row r="36" spans="1:34" x14ac:dyDescent="0.25">
      <c r="A36" s="26">
        <v>41988</v>
      </c>
      <c r="B36" s="27" t="s">
        <v>211</v>
      </c>
      <c r="C36" s="27">
        <v>20</v>
      </c>
      <c r="D36" s="27">
        <v>1071</v>
      </c>
      <c r="E36" s="12"/>
      <c r="F36" s="36">
        <v>65</v>
      </c>
      <c r="G36" s="12"/>
      <c r="H36" s="12"/>
      <c r="I36" s="12"/>
      <c r="J36" s="12"/>
      <c r="K36" s="12">
        <v>65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x14ac:dyDescent="0.25">
      <c r="A37" s="26">
        <v>41988</v>
      </c>
      <c r="B37" s="27" t="s">
        <v>212</v>
      </c>
      <c r="C37" s="27">
        <v>20</v>
      </c>
      <c r="D37" s="27">
        <v>1072</v>
      </c>
      <c r="E37" s="12"/>
      <c r="F37" s="36">
        <v>45</v>
      </c>
      <c r="G37" s="12"/>
      <c r="H37" s="12"/>
      <c r="I37" s="12"/>
      <c r="J37" s="12"/>
      <c r="K37" s="12">
        <v>45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34" x14ac:dyDescent="0.25">
      <c r="A38" s="26">
        <v>41988</v>
      </c>
      <c r="B38" s="27" t="s">
        <v>213</v>
      </c>
      <c r="C38" s="27">
        <v>20</v>
      </c>
      <c r="D38" s="27">
        <v>1073</v>
      </c>
      <c r="E38" s="12"/>
      <c r="F38" s="36">
        <v>35</v>
      </c>
      <c r="G38" s="12"/>
      <c r="H38" s="12"/>
      <c r="I38" s="12"/>
      <c r="J38" s="12"/>
      <c r="K38" s="12">
        <v>35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4" x14ac:dyDescent="0.25">
      <c r="A39" s="26">
        <v>41988</v>
      </c>
      <c r="B39" s="27" t="s">
        <v>214</v>
      </c>
      <c r="C39" s="27">
        <v>20</v>
      </c>
      <c r="D39" s="27">
        <v>1074</v>
      </c>
      <c r="E39" s="12"/>
      <c r="F39" s="36">
        <v>25</v>
      </c>
      <c r="G39" s="12"/>
      <c r="H39" s="12"/>
      <c r="I39" s="12"/>
      <c r="J39" s="12"/>
      <c r="K39" s="12">
        <v>25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4" x14ac:dyDescent="0.25">
      <c r="A40" s="26">
        <v>41990</v>
      </c>
      <c r="B40" s="27" t="s">
        <v>215</v>
      </c>
      <c r="C40" s="27">
        <v>21</v>
      </c>
      <c r="D40" s="27">
        <v>1075</v>
      </c>
      <c r="E40" s="12"/>
      <c r="F40" s="36">
        <v>115</v>
      </c>
      <c r="G40" s="12"/>
      <c r="H40" s="12"/>
      <c r="I40" s="12"/>
      <c r="J40" s="12"/>
      <c r="K40" s="12"/>
      <c r="L40" s="12">
        <v>115</v>
      </c>
      <c r="M40" s="12"/>
      <c r="N40" s="12" t="s">
        <v>216</v>
      </c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4" x14ac:dyDescent="0.25">
      <c r="A41" s="26">
        <v>42018</v>
      </c>
      <c r="B41" s="27" t="s">
        <v>220</v>
      </c>
      <c r="C41" s="27">
        <v>22</v>
      </c>
      <c r="D41" s="27">
        <v>1076</v>
      </c>
      <c r="E41" s="12"/>
      <c r="F41" s="36">
        <v>167.5</v>
      </c>
      <c r="G41" s="12"/>
      <c r="H41" s="12"/>
      <c r="I41" s="12"/>
      <c r="J41" s="12"/>
      <c r="K41" s="12"/>
      <c r="L41" s="12">
        <v>167.5</v>
      </c>
      <c r="M41" s="12"/>
      <c r="N41" s="12" t="s">
        <v>221</v>
      </c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4" x14ac:dyDescent="0.25">
      <c r="A42" s="26">
        <v>42006</v>
      </c>
      <c r="B42" s="27" t="s">
        <v>223</v>
      </c>
      <c r="C42" s="27"/>
      <c r="D42" s="27" t="s">
        <v>224</v>
      </c>
      <c r="E42" s="12"/>
      <c r="F42" s="36">
        <v>96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>
        <v>96</v>
      </c>
      <c r="AC42" s="12"/>
      <c r="AD42" s="12"/>
      <c r="AE42" s="12"/>
      <c r="AF42" s="12"/>
      <c r="AG42" s="12"/>
      <c r="AH42" s="12"/>
    </row>
    <row r="43" spans="1:34" x14ac:dyDescent="0.25">
      <c r="A43" s="26">
        <v>42046</v>
      </c>
      <c r="B43" s="27" t="s">
        <v>242</v>
      </c>
      <c r="C43" s="27">
        <v>23</v>
      </c>
      <c r="D43" s="27">
        <v>1077</v>
      </c>
      <c r="E43" s="12"/>
      <c r="F43" s="36">
        <v>13.19</v>
      </c>
      <c r="G43" s="12">
        <v>13.19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 x14ac:dyDescent="0.25">
      <c r="A44" s="26">
        <v>42046</v>
      </c>
      <c r="B44" s="27" t="s">
        <v>241</v>
      </c>
      <c r="C44" s="27">
        <v>24</v>
      </c>
      <c r="D44" s="27">
        <v>1078</v>
      </c>
      <c r="E44" s="12"/>
      <c r="F44" s="36">
        <v>1680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>
        <v>1680</v>
      </c>
      <c r="R44" s="12" t="s">
        <v>243</v>
      </c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x14ac:dyDescent="0.25">
      <c r="A45" s="26">
        <v>42047</v>
      </c>
      <c r="B45" s="27" t="s">
        <v>213</v>
      </c>
      <c r="C45" s="27">
        <v>25</v>
      </c>
      <c r="D45" s="27">
        <v>1079</v>
      </c>
      <c r="E45" s="12"/>
      <c r="F45" s="36">
        <v>25</v>
      </c>
      <c r="G45" s="12"/>
      <c r="H45" s="12"/>
      <c r="I45" s="12"/>
      <c r="J45" s="12"/>
      <c r="K45" s="12">
        <v>25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</row>
    <row r="46" spans="1:34" x14ac:dyDescent="0.25">
      <c r="A46" s="26">
        <v>42047</v>
      </c>
      <c r="B46" s="27" t="s">
        <v>244</v>
      </c>
      <c r="C46" s="27">
        <v>25</v>
      </c>
      <c r="D46" s="27">
        <v>1080</v>
      </c>
      <c r="E46" s="12"/>
      <c r="F46" s="36">
        <v>15</v>
      </c>
      <c r="G46" s="12"/>
      <c r="H46" s="12"/>
      <c r="I46" s="12"/>
      <c r="J46" s="12"/>
      <c r="K46" s="12">
        <v>15</v>
      </c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1:34" x14ac:dyDescent="0.25">
      <c r="A47" s="26">
        <v>42047</v>
      </c>
      <c r="B47" s="27" t="s">
        <v>245</v>
      </c>
      <c r="C47" s="27">
        <v>25</v>
      </c>
      <c r="D47" s="27">
        <v>1081</v>
      </c>
      <c r="E47" s="12"/>
      <c r="F47" s="36">
        <v>10</v>
      </c>
      <c r="G47" s="12"/>
      <c r="H47" s="12"/>
      <c r="I47" s="12"/>
      <c r="J47" s="12"/>
      <c r="K47" s="12">
        <v>10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1:34" x14ac:dyDescent="0.25">
      <c r="A48" s="26">
        <v>42061</v>
      </c>
      <c r="B48" s="27" t="s">
        <v>160</v>
      </c>
      <c r="C48" s="27">
        <v>26</v>
      </c>
      <c r="D48" s="27">
        <v>1082</v>
      </c>
      <c r="E48" s="12"/>
      <c r="F48" s="36">
        <v>6.27</v>
      </c>
      <c r="G48" s="12">
        <v>6.27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5" x14ac:dyDescent="0.25">
      <c r="A49" s="26">
        <v>42079</v>
      </c>
      <c r="B49" s="27" t="s">
        <v>249</v>
      </c>
      <c r="C49" s="27">
        <v>27</v>
      </c>
      <c r="D49" s="27">
        <v>1083</v>
      </c>
      <c r="E49" s="12"/>
      <c r="F49" s="36">
        <v>17.8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>
        <v>17.8</v>
      </c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35" x14ac:dyDescent="0.25">
      <c r="A50" s="26">
        <v>42079</v>
      </c>
      <c r="B50" s="27" t="s">
        <v>250</v>
      </c>
      <c r="C50" s="27">
        <v>28</v>
      </c>
      <c r="D50" s="27">
        <v>1084</v>
      </c>
      <c r="E50" s="12"/>
      <c r="F50" s="36">
        <v>25</v>
      </c>
      <c r="G50" s="12"/>
      <c r="H50" s="12"/>
      <c r="I50" s="12"/>
      <c r="J50" s="12"/>
      <c r="K50" s="12">
        <v>25</v>
      </c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</row>
    <row r="51" spans="1:35" x14ac:dyDescent="0.25">
      <c r="A51" s="26">
        <v>42079</v>
      </c>
      <c r="B51" s="27" t="s">
        <v>251</v>
      </c>
      <c r="C51" s="27">
        <v>28</v>
      </c>
      <c r="D51" s="27">
        <v>1085</v>
      </c>
      <c r="E51" s="12"/>
      <c r="F51" s="36">
        <v>15</v>
      </c>
      <c r="G51" s="12"/>
      <c r="H51" s="12"/>
      <c r="I51" s="12"/>
      <c r="J51" s="12"/>
      <c r="K51" s="12">
        <v>15</v>
      </c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</row>
    <row r="52" spans="1:35" x14ac:dyDescent="0.25">
      <c r="A52" s="26">
        <v>42079</v>
      </c>
      <c r="B52" s="27" t="s">
        <v>214</v>
      </c>
      <c r="C52" s="27">
        <v>28</v>
      </c>
      <c r="D52" s="27">
        <v>1086</v>
      </c>
      <c r="E52" s="12"/>
      <c r="F52" s="36">
        <v>10</v>
      </c>
      <c r="G52" s="12"/>
      <c r="H52" s="12"/>
      <c r="I52" s="12"/>
      <c r="J52" s="12"/>
      <c r="K52" s="12">
        <v>10</v>
      </c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</row>
    <row r="53" spans="1:35" x14ac:dyDescent="0.25">
      <c r="A53" s="26">
        <v>42080</v>
      </c>
      <c r="B53" s="27" t="s">
        <v>276</v>
      </c>
      <c r="C53" s="27">
        <v>42</v>
      </c>
      <c r="D53" s="27">
        <v>1087</v>
      </c>
      <c r="E53" s="12"/>
      <c r="F53" s="36">
        <v>6.48</v>
      </c>
      <c r="G53" s="12">
        <v>6.48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</row>
    <row r="54" spans="1:35" x14ac:dyDescent="0.25">
      <c r="A54" s="26">
        <v>42113</v>
      </c>
      <c r="B54" s="27" t="s">
        <v>258</v>
      </c>
      <c r="C54" s="27">
        <v>29</v>
      </c>
      <c r="D54" s="27">
        <v>1088</v>
      </c>
      <c r="E54" s="12"/>
      <c r="F54" s="36">
        <v>25</v>
      </c>
      <c r="G54" s="12"/>
      <c r="H54" s="12"/>
      <c r="I54" s="12"/>
      <c r="J54" s="12"/>
      <c r="K54" s="12">
        <v>25</v>
      </c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1:35" x14ac:dyDescent="0.25">
      <c r="A55" s="26">
        <v>42113</v>
      </c>
      <c r="B55" s="27" t="s">
        <v>259</v>
      </c>
      <c r="C55" s="27">
        <v>29</v>
      </c>
      <c r="D55" s="27">
        <v>1089</v>
      </c>
      <c r="E55" s="12"/>
      <c r="F55" s="36">
        <v>15</v>
      </c>
      <c r="G55" s="12"/>
      <c r="H55" s="12"/>
      <c r="I55" s="12"/>
      <c r="J55" s="12"/>
      <c r="K55" s="12">
        <v>15</v>
      </c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</row>
    <row r="56" spans="1:35" x14ac:dyDescent="0.25">
      <c r="A56" s="26">
        <v>42113</v>
      </c>
      <c r="B56" s="27" t="s">
        <v>260</v>
      </c>
      <c r="C56" s="27">
        <v>29</v>
      </c>
      <c r="D56" s="35">
        <v>1090</v>
      </c>
      <c r="E56" s="12"/>
      <c r="F56" s="12">
        <v>10</v>
      </c>
      <c r="G56" s="12"/>
      <c r="H56" s="12"/>
      <c r="I56" s="12"/>
      <c r="J56" s="12"/>
      <c r="K56" s="12">
        <v>10</v>
      </c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spans="1:35" x14ac:dyDescent="0.25">
      <c r="A57" s="26">
        <v>42121</v>
      </c>
      <c r="B57" s="27" t="s">
        <v>263</v>
      </c>
      <c r="C57" s="27">
        <v>31</v>
      </c>
      <c r="D57" s="27">
        <v>1091</v>
      </c>
      <c r="E57" s="12"/>
      <c r="F57" s="36">
        <v>20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>
        <v>20</v>
      </c>
      <c r="AG57" s="12"/>
      <c r="AH57" s="12"/>
    </row>
    <row r="58" spans="1:35" x14ac:dyDescent="0.25">
      <c r="A58" s="26">
        <v>42121</v>
      </c>
      <c r="B58" s="27" t="s">
        <v>264</v>
      </c>
      <c r="C58" s="27">
        <v>32</v>
      </c>
      <c r="D58" s="27">
        <v>1092</v>
      </c>
      <c r="E58" s="12"/>
      <c r="F58" s="36">
        <v>6.7</v>
      </c>
      <c r="G58" s="12">
        <v>6.7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1:35" x14ac:dyDescent="0.25">
      <c r="A59" s="26">
        <v>42121</v>
      </c>
      <c r="B59" s="27" t="s">
        <v>265</v>
      </c>
      <c r="C59" s="27">
        <v>33</v>
      </c>
      <c r="D59" s="27">
        <v>1093</v>
      </c>
      <c r="E59" s="12"/>
      <c r="F59" s="36">
        <v>21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>
        <v>21</v>
      </c>
      <c r="Z59" s="12"/>
      <c r="AA59" s="12"/>
      <c r="AB59" s="12"/>
      <c r="AC59" s="12"/>
      <c r="AD59" s="12"/>
      <c r="AE59" s="12"/>
      <c r="AF59" s="12"/>
      <c r="AG59" s="12"/>
      <c r="AH59" s="12"/>
    </row>
    <row r="60" spans="1:35" x14ac:dyDescent="0.25">
      <c r="A60" s="26">
        <v>42124</v>
      </c>
      <c r="B60" s="27" t="s">
        <v>266</v>
      </c>
      <c r="C60" s="27">
        <v>34</v>
      </c>
      <c r="D60" s="27">
        <v>1094</v>
      </c>
      <c r="E60" s="12"/>
      <c r="F60" s="36">
        <v>318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2">
        <v>318</v>
      </c>
    </row>
    <row r="61" spans="1:35" x14ac:dyDescent="0.25">
      <c r="A61" s="26">
        <v>42131</v>
      </c>
      <c r="B61" s="27" t="s">
        <v>269</v>
      </c>
      <c r="C61" s="27">
        <v>35</v>
      </c>
      <c r="D61" s="27">
        <v>1095</v>
      </c>
      <c r="E61" s="12"/>
      <c r="F61" s="36">
        <v>25</v>
      </c>
      <c r="G61" s="12"/>
      <c r="H61" s="12"/>
      <c r="I61" s="12"/>
      <c r="J61" s="12"/>
      <c r="K61" s="12">
        <v>25</v>
      </c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</row>
    <row r="62" spans="1:35" x14ac:dyDescent="0.25">
      <c r="A62" s="26">
        <v>42131</v>
      </c>
      <c r="B62" s="27" t="s">
        <v>270</v>
      </c>
      <c r="C62" s="27">
        <v>35</v>
      </c>
      <c r="D62" s="27">
        <v>1096</v>
      </c>
      <c r="E62" s="12"/>
      <c r="F62" s="12">
        <v>15</v>
      </c>
      <c r="G62" s="12"/>
      <c r="H62" s="12"/>
      <c r="I62" s="12"/>
      <c r="J62" s="12"/>
      <c r="K62" s="12">
        <v>15</v>
      </c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</row>
    <row r="63" spans="1:35" x14ac:dyDescent="0.25">
      <c r="A63" s="26">
        <v>42131</v>
      </c>
      <c r="B63" s="27" t="s">
        <v>271</v>
      </c>
      <c r="C63" s="27">
        <v>35</v>
      </c>
      <c r="D63" s="27">
        <v>1097</v>
      </c>
      <c r="E63" s="12"/>
      <c r="F63" s="12">
        <v>10</v>
      </c>
      <c r="G63" s="12"/>
      <c r="H63" s="12"/>
      <c r="I63" s="12"/>
      <c r="J63" s="12"/>
      <c r="K63" s="12">
        <v>10</v>
      </c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</row>
    <row r="64" spans="1:35" x14ac:dyDescent="0.25">
      <c r="A64" s="26">
        <v>42141</v>
      </c>
      <c r="B64" s="27" t="s">
        <v>273</v>
      </c>
      <c r="C64" s="27">
        <v>36</v>
      </c>
      <c r="D64" s="27">
        <v>1098</v>
      </c>
      <c r="E64" s="12"/>
      <c r="F64" s="36">
        <v>196.51</v>
      </c>
      <c r="G64" s="12"/>
      <c r="H64" s="12"/>
      <c r="I64" s="12"/>
      <c r="J64" s="12">
        <v>196.51</v>
      </c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</row>
    <row r="65" spans="1:35" x14ac:dyDescent="0.25">
      <c r="A65" s="26">
        <v>42155</v>
      </c>
      <c r="B65" s="27" t="s">
        <v>160</v>
      </c>
      <c r="C65" s="27">
        <v>37</v>
      </c>
      <c r="D65" s="27">
        <v>1099</v>
      </c>
      <c r="E65" s="12"/>
      <c r="F65" s="36">
        <v>5.84</v>
      </c>
      <c r="G65" s="12">
        <v>5.84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</row>
    <row r="66" spans="1:35" x14ac:dyDescent="0.25">
      <c r="A66" s="26">
        <v>42155</v>
      </c>
      <c r="B66" s="27" t="s">
        <v>201</v>
      </c>
      <c r="C66" s="27"/>
      <c r="D66" s="27">
        <v>1100</v>
      </c>
      <c r="E66" s="12"/>
      <c r="F66" s="12">
        <v>240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>
        <v>240</v>
      </c>
      <c r="Z66" s="12"/>
      <c r="AA66" s="12"/>
      <c r="AB66" s="12"/>
      <c r="AC66" s="12"/>
      <c r="AD66" s="12"/>
      <c r="AE66" s="12"/>
      <c r="AF66" s="12"/>
      <c r="AG66" s="12"/>
      <c r="AH66" s="12"/>
    </row>
    <row r="67" spans="1:35" x14ac:dyDescent="0.25">
      <c r="A67" s="26">
        <v>42163</v>
      </c>
      <c r="B67" s="27" t="s">
        <v>277</v>
      </c>
      <c r="C67" s="27">
        <v>38</v>
      </c>
      <c r="D67" s="27">
        <v>1101</v>
      </c>
      <c r="E67" s="12"/>
      <c r="F67" s="12">
        <v>216</v>
      </c>
      <c r="G67" s="12"/>
      <c r="H67" s="12"/>
      <c r="I67" s="12"/>
      <c r="J67" s="12"/>
      <c r="K67" s="12"/>
      <c r="L67" s="12"/>
      <c r="M67" s="12"/>
      <c r="N67" s="12"/>
      <c r="O67" s="12">
        <v>216</v>
      </c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</row>
    <row r="68" spans="1:35" x14ac:dyDescent="0.25">
      <c r="A68" s="26">
        <v>42169</v>
      </c>
      <c r="B68" s="27" t="s">
        <v>280</v>
      </c>
      <c r="C68" s="27">
        <v>39</v>
      </c>
      <c r="D68" s="27">
        <v>1102</v>
      </c>
      <c r="E68" s="12"/>
      <c r="F68" s="12">
        <v>17.46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>
        <v>17.46</v>
      </c>
      <c r="Z68" s="12"/>
      <c r="AA68" s="12"/>
      <c r="AB68" s="12"/>
      <c r="AC68" s="12"/>
      <c r="AD68" s="12"/>
      <c r="AE68" s="12"/>
      <c r="AF68" s="12"/>
      <c r="AG68" s="12"/>
      <c r="AH68" s="12"/>
    </row>
    <row r="69" spans="1:35" x14ac:dyDescent="0.25">
      <c r="A69" s="26">
        <v>42169</v>
      </c>
      <c r="B69" s="27" t="s">
        <v>206</v>
      </c>
      <c r="C69" s="27">
        <v>40</v>
      </c>
      <c r="D69" s="27">
        <v>1103</v>
      </c>
      <c r="E69" s="12"/>
      <c r="F69" s="12">
        <v>397.09</v>
      </c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>
        <v>163.56</v>
      </c>
      <c r="Y69" s="12">
        <v>230.56</v>
      </c>
      <c r="Z69" s="12"/>
      <c r="AA69" s="12"/>
      <c r="AB69" s="12"/>
      <c r="AC69" s="12"/>
      <c r="AD69" s="12"/>
      <c r="AE69" s="12"/>
      <c r="AF69" s="12"/>
      <c r="AG69" s="12"/>
      <c r="AH69" s="12"/>
      <c r="AI69" s="2">
        <v>2.97</v>
      </c>
    </row>
    <row r="70" spans="1:35" x14ac:dyDescent="0.25">
      <c r="A70" s="26">
        <v>42169</v>
      </c>
      <c r="B70" s="27" t="s">
        <v>281</v>
      </c>
      <c r="C70" s="27">
        <v>41</v>
      </c>
      <c r="D70" s="27">
        <v>1104</v>
      </c>
      <c r="E70" s="12"/>
      <c r="F70" s="12">
        <v>43.89</v>
      </c>
      <c r="G70" s="43"/>
      <c r="H70" s="12">
        <v>43.89</v>
      </c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</row>
    <row r="71" spans="1:35" x14ac:dyDescent="0.25">
      <c r="A71" s="26">
        <v>42170</v>
      </c>
      <c r="B71" s="27" t="s">
        <v>282</v>
      </c>
      <c r="C71" s="27">
        <v>43</v>
      </c>
      <c r="D71" s="27">
        <v>1105</v>
      </c>
      <c r="E71" s="12"/>
      <c r="F71" s="12">
        <v>425.87</v>
      </c>
      <c r="G71" s="12"/>
      <c r="H71" s="12"/>
      <c r="I71" s="12">
        <v>235.28</v>
      </c>
      <c r="J71" s="43"/>
      <c r="K71" s="43"/>
      <c r="L71" s="12"/>
      <c r="M71" s="12"/>
      <c r="N71" s="12"/>
      <c r="O71" s="12"/>
      <c r="P71" s="12"/>
      <c r="Q71" s="12">
        <v>190.59</v>
      </c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</row>
    <row r="72" spans="1:35" x14ac:dyDescent="0.25">
      <c r="A72" s="26">
        <v>42170</v>
      </c>
      <c r="B72" s="27" t="s">
        <v>283</v>
      </c>
      <c r="C72" s="27">
        <v>44</v>
      </c>
      <c r="D72" s="27">
        <v>1106</v>
      </c>
      <c r="E72" s="12"/>
      <c r="F72" s="12">
        <v>48.94</v>
      </c>
      <c r="G72" s="12"/>
      <c r="H72" s="12"/>
      <c r="I72" s="12">
        <v>48.94</v>
      </c>
      <c r="J72" s="12"/>
      <c r="K72" s="12"/>
      <c r="L72" s="12"/>
      <c r="M72" s="12"/>
      <c r="N72" s="12"/>
      <c r="O72" s="12"/>
      <c r="P72" s="12"/>
      <c r="Q72" s="43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</row>
    <row r="73" spans="1:35" x14ac:dyDescent="0.25">
      <c r="A73" s="26">
        <v>42171</v>
      </c>
      <c r="B73" s="27" t="s">
        <v>206</v>
      </c>
      <c r="C73" s="27">
        <v>45</v>
      </c>
      <c r="D73" s="27">
        <v>1107</v>
      </c>
      <c r="E73" s="12"/>
      <c r="F73" s="12">
        <v>39.840000000000003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>
        <v>39.840000000000003</v>
      </c>
      <c r="Z73" s="12"/>
      <c r="AA73" s="12"/>
      <c r="AB73" s="12"/>
      <c r="AC73" s="12"/>
      <c r="AD73" s="12"/>
      <c r="AE73" s="12"/>
      <c r="AF73" s="12"/>
      <c r="AG73" s="12"/>
      <c r="AH73" s="12"/>
    </row>
    <row r="74" spans="1:35" x14ac:dyDescent="0.25">
      <c r="A74" s="26">
        <v>42177</v>
      </c>
      <c r="B74" s="27" t="s">
        <v>291</v>
      </c>
      <c r="C74" s="27">
        <v>46</v>
      </c>
      <c r="D74" s="27">
        <v>1108</v>
      </c>
      <c r="E74" s="12"/>
      <c r="F74" s="12">
        <v>64.95</v>
      </c>
      <c r="G74" s="12"/>
      <c r="H74" s="12"/>
      <c r="I74" s="12"/>
      <c r="J74" s="12"/>
      <c r="K74" s="12"/>
      <c r="L74" s="12"/>
      <c r="M74" s="12">
        <v>64.95</v>
      </c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</row>
    <row r="75" spans="1:35" x14ac:dyDescent="0.25">
      <c r="A75" s="26">
        <v>42184</v>
      </c>
      <c r="B75" s="27" t="s">
        <v>206</v>
      </c>
      <c r="C75" s="27">
        <v>47</v>
      </c>
      <c r="D75" s="27">
        <v>1109</v>
      </c>
      <c r="E75" s="12"/>
      <c r="F75" s="12">
        <v>16.95</v>
      </c>
      <c r="G75" s="12"/>
      <c r="H75" s="12"/>
      <c r="I75" s="12"/>
      <c r="J75" s="12"/>
      <c r="K75" s="12"/>
      <c r="L75" s="12"/>
      <c r="M75" s="12"/>
      <c r="N75" s="12"/>
      <c r="O75" s="12">
        <v>16.95</v>
      </c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</row>
    <row r="76" spans="1:35" x14ac:dyDescent="0.25">
      <c r="A76" s="26">
        <v>42192</v>
      </c>
      <c r="B76" s="27" t="s">
        <v>292</v>
      </c>
      <c r="C76" s="27"/>
      <c r="D76" s="27">
        <v>1110</v>
      </c>
      <c r="E76" s="12"/>
      <c r="F76" s="12">
        <v>15</v>
      </c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>
        <v>15</v>
      </c>
      <c r="AD76" s="12"/>
      <c r="AE76" s="12"/>
      <c r="AF76" s="12"/>
      <c r="AG76" s="12"/>
      <c r="AH76" s="12"/>
    </row>
    <row r="77" spans="1:35" x14ac:dyDescent="0.25">
      <c r="A77" s="26">
        <v>42192</v>
      </c>
      <c r="B77" s="27" t="s">
        <v>276</v>
      </c>
      <c r="C77" s="27">
        <v>48</v>
      </c>
      <c r="D77" s="27">
        <v>1111</v>
      </c>
      <c r="E77" s="12"/>
      <c r="F77" s="12">
        <v>11.55</v>
      </c>
      <c r="G77" s="12">
        <v>11.55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</row>
    <row r="78" spans="1:35" x14ac:dyDescent="0.25">
      <c r="A78" s="26">
        <v>42193</v>
      </c>
      <c r="B78" s="27" t="s">
        <v>209</v>
      </c>
      <c r="C78" s="27">
        <v>49</v>
      </c>
      <c r="D78" s="27">
        <v>1112</v>
      </c>
      <c r="E78" s="12"/>
      <c r="F78" s="12">
        <v>32.4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>
        <v>32.4</v>
      </c>
      <c r="Z78" s="12"/>
      <c r="AA78" s="12"/>
      <c r="AB78" s="12"/>
      <c r="AC78" s="12"/>
      <c r="AD78" s="12"/>
      <c r="AE78" s="12"/>
      <c r="AF78" s="12"/>
      <c r="AG78" s="12"/>
      <c r="AH78" s="12"/>
    </row>
    <row r="79" spans="1:35" x14ac:dyDescent="0.25">
      <c r="A79" s="26">
        <v>42196</v>
      </c>
      <c r="B79" s="27" t="s">
        <v>295</v>
      </c>
      <c r="C79" s="27">
        <v>50</v>
      </c>
      <c r="D79" s="27">
        <v>1113</v>
      </c>
      <c r="E79" s="12"/>
      <c r="F79" s="12">
        <v>86.95</v>
      </c>
      <c r="G79" s="12"/>
      <c r="H79" s="12">
        <v>86.95</v>
      </c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</row>
    <row r="80" spans="1:35" x14ac:dyDescent="0.25">
      <c r="A80" s="26">
        <v>42201</v>
      </c>
      <c r="B80" s="27" t="s">
        <v>296</v>
      </c>
      <c r="C80" s="27">
        <v>51</v>
      </c>
      <c r="D80" s="27">
        <v>1114</v>
      </c>
      <c r="E80" s="12"/>
      <c r="F80" s="12">
        <v>250</v>
      </c>
      <c r="G80" s="12"/>
      <c r="H80" s="12"/>
      <c r="I80" s="12"/>
      <c r="J80" s="12"/>
      <c r="K80" s="12"/>
      <c r="L80" s="12"/>
      <c r="M80" s="12"/>
      <c r="N80" s="12"/>
      <c r="O80" s="12">
        <v>250</v>
      </c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</row>
    <row r="81" spans="1:39" x14ac:dyDescent="0.25">
      <c r="A81" s="26">
        <v>42201</v>
      </c>
      <c r="B81" s="27" t="s">
        <v>297</v>
      </c>
      <c r="C81" s="27"/>
      <c r="D81" s="27">
        <v>1115</v>
      </c>
      <c r="E81" s="12"/>
      <c r="F81" s="12">
        <v>25</v>
      </c>
      <c r="G81" s="12"/>
      <c r="H81" s="12"/>
      <c r="I81" s="12"/>
      <c r="J81" s="12"/>
      <c r="K81" s="12">
        <v>25</v>
      </c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</row>
    <row r="82" spans="1:39" x14ac:dyDescent="0.25">
      <c r="A82" s="26">
        <v>42201</v>
      </c>
      <c r="B82" s="27" t="s">
        <v>298</v>
      </c>
      <c r="C82" s="27"/>
      <c r="D82" s="27">
        <v>1116</v>
      </c>
      <c r="E82" s="12"/>
      <c r="F82" s="12">
        <v>15</v>
      </c>
      <c r="G82" s="12"/>
      <c r="H82" s="12"/>
      <c r="I82" s="12"/>
      <c r="J82" s="12"/>
      <c r="K82" s="12">
        <v>15</v>
      </c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</row>
    <row r="83" spans="1:39" x14ac:dyDescent="0.25">
      <c r="A83" s="26">
        <v>42201</v>
      </c>
      <c r="B83" s="27" t="s">
        <v>299</v>
      </c>
      <c r="C83" s="27"/>
      <c r="D83" s="27">
        <v>1117</v>
      </c>
      <c r="E83" s="12"/>
      <c r="F83" s="12">
        <v>10</v>
      </c>
      <c r="G83" s="12"/>
      <c r="H83" s="12"/>
      <c r="I83" s="12"/>
      <c r="J83" s="12"/>
      <c r="K83" s="12">
        <v>10</v>
      </c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</row>
    <row r="84" spans="1:39" x14ac:dyDescent="0.25">
      <c r="A84" s="26">
        <v>42201</v>
      </c>
      <c r="B84" s="27" t="s">
        <v>300</v>
      </c>
      <c r="C84" s="27"/>
      <c r="D84" s="27">
        <v>1118</v>
      </c>
      <c r="E84" s="12"/>
      <c r="F84" s="12">
        <v>25</v>
      </c>
      <c r="G84" s="12"/>
      <c r="H84" s="12"/>
      <c r="I84" s="12"/>
      <c r="J84" s="12"/>
      <c r="K84" s="12">
        <v>25</v>
      </c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</row>
    <row r="85" spans="1:39" x14ac:dyDescent="0.25">
      <c r="A85" s="26">
        <v>42201</v>
      </c>
      <c r="B85" s="27" t="s">
        <v>301</v>
      </c>
      <c r="C85" s="27"/>
      <c r="D85" s="27">
        <v>1119</v>
      </c>
      <c r="E85" s="12"/>
      <c r="F85" s="12">
        <v>15</v>
      </c>
      <c r="G85" s="12"/>
      <c r="H85" s="12"/>
      <c r="I85" s="12"/>
      <c r="J85" s="12"/>
      <c r="K85" s="12">
        <v>15</v>
      </c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</row>
    <row r="86" spans="1:39" x14ac:dyDescent="0.25">
      <c r="A86" s="26">
        <v>42201</v>
      </c>
      <c r="B86" s="27" t="s">
        <v>271</v>
      </c>
      <c r="C86" s="27"/>
      <c r="D86" s="27">
        <v>1120</v>
      </c>
      <c r="E86" s="12"/>
      <c r="F86" s="12">
        <v>10</v>
      </c>
      <c r="G86" s="12"/>
      <c r="H86" s="12"/>
      <c r="I86" s="12"/>
      <c r="J86" s="12"/>
      <c r="K86" s="12">
        <v>10</v>
      </c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</row>
    <row r="87" spans="1:39" x14ac:dyDescent="0.25">
      <c r="A87" s="26">
        <v>42246</v>
      </c>
      <c r="B87" s="27" t="s">
        <v>302</v>
      </c>
      <c r="C87" s="27">
        <v>52</v>
      </c>
      <c r="D87" s="27">
        <v>1121</v>
      </c>
      <c r="E87" s="12"/>
      <c r="F87" s="12">
        <v>62.9</v>
      </c>
      <c r="G87" s="12"/>
      <c r="H87" s="12">
        <v>62.9</v>
      </c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</row>
    <row r="88" spans="1:39" x14ac:dyDescent="0.25">
      <c r="A88" s="26">
        <v>42250</v>
      </c>
      <c r="B88" s="27" t="s">
        <v>303</v>
      </c>
      <c r="C88" s="27">
        <v>53</v>
      </c>
      <c r="D88" s="27">
        <v>1122</v>
      </c>
      <c r="E88" s="12"/>
      <c r="F88" s="12">
        <v>283.63</v>
      </c>
      <c r="G88" s="12">
        <v>283.63</v>
      </c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</row>
    <row r="89" spans="1:39" x14ac:dyDescent="0.25">
      <c r="A89" s="26">
        <v>42254</v>
      </c>
      <c r="B89" s="27" t="s">
        <v>307</v>
      </c>
      <c r="C89" s="27">
        <v>54</v>
      </c>
      <c r="D89" s="27">
        <v>1123</v>
      </c>
      <c r="E89" s="12"/>
      <c r="F89" s="12">
        <v>244.04</v>
      </c>
      <c r="G89" s="12">
        <v>244.04</v>
      </c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</row>
    <row r="90" spans="1:39" x14ac:dyDescent="0.25">
      <c r="A90" s="26">
        <v>42258</v>
      </c>
      <c r="B90" s="27" t="s">
        <v>308</v>
      </c>
      <c r="C90" s="27">
        <v>55</v>
      </c>
      <c r="D90" s="27">
        <v>1124</v>
      </c>
      <c r="E90" s="12"/>
      <c r="F90" s="12">
        <v>50</v>
      </c>
      <c r="G90" s="12"/>
      <c r="H90" s="12">
        <v>50</v>
      </c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</row>
    <row r="91" spans="1:39" x14ac:dyDescent="0.25">
      <c r="A91" s="26">
        <v>42258</v>
      </c>
      <c r="B91" s="27" t="s">
        <v>309</v>
      </c>
      <c r="C91" s="27">
        <v>56</v>
      </c>
      <c r="D91" s="27">
        <v>1125</v>
      </c>
      <c r="E91" s="12"/>
      <c r="F91" s="12">
        <v>22.5</v>
      </c>
      <c r="G91" s="12"/>
      <c r="H91" s="12">
        <v>22.5</v>
      </c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</row>
    <row r="92" spans="1:39" x14ac:dyDescent="0.25">
      <c r="A92" s="26"/>
      <c r="B92" s="27"/>
      <c r="C92" s="27"/>
      <c r="D92" s="27"/>
      <c r="E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</row>
    <row r="93" spans="1:39" x14ac:dyDescent="0.25">
      <c r="A93" s="5"/>
      <c r="B93" s="27"/>
      <c r="D93" s="27"/>
    </row>
    <row r="95" spans="1:39" ht="28.5" customHeight="1" thickBot="1" x14ac:dyDescent="0.3">
      <c r="E95" s="4">
        <f t="shared" ref="E95:AD95" si="0">SUM(E7:E94)</f>
        <v>0</v>
      </c>
      <c r="F95" s="25">
        <f t="shared" si="0"/>
        <v>10968.23</v>
      </c>
      <c r="G95" s="4">
        <f t="shared" si="0"/>
        <v>1272.94</v>
      </c>
      <c r="H95" s="4">
        <f t="shared" si="0"/>
        <v>463.62999999999994</v>
      </c>
      <c r="I95" s="4">
        <f t="shared" si="0"/>
        <v>289.2</v>
      </c>
      <c r="J95" s="4">
        <f t="shared" si="0"/>
        <v>196.51</v>
      </c>
      <c r="K95" s="4">
        <f t="shared" si="0"/>
        <v>620</v>
      </c>
      <c r="L95" s="4">
        <f t="shared" si="0"/>
        <v>282.5</v>
      </c>
      <c r="M95" s="4">
        <f>SUM(M7:M94)</f>
        <v>64.95</v>
      </c>
      <c r="N95" s="4">
        <f t="shared" si="0"/>
        <v>0</v>
      </c>
      <c r="O95" s="4">
        <f>SUM(O7:O94)</f>
        <v>482.95</v>
      </c>
      <c r="P95" s="4">
        <f t="shared" si="0"/>
        <v>26.240000000000002</v>
      </c>
      <c r="Q95" s="4">
        <f t="shared" si="0"/>
        <v>4873.62</v>
      </c>
      <c r="R95" s="4">
        <f t="shared" si="0"/>
        <v>716.45999999999992</v>
      </c>
      <c r="S95" s="4">
        <f t="shared" si="0"/>
        <v>0</v>
      </c>
      <c r="T95" s="4">
        <f t="shared" si="0"/>
        <v>0</v>
      </c>
      <c r="U95" s="4"/>
      <c r="V95" s="4">
        <f t="shared" si="0"/>
        <v>0</v>
      </c>
      <c r="W95" s="4"/>
      <c r="X95" s="4">
        <f>SUM(X7:X94)</f>
        <v>163.56</v>
      </c>
      <c r="Y95" s="4">
        <f t="shared" si="0"/>
        <v>581.26</v>
      </c>
      <c r="Z95" s="4">
        <f t="shared" si="0"/>
        <v>411.61</v>
      </c>
      <c r="AA95" s="4">
        <f t="shared" si="0"/>
        <v>0</v>
      </c>
      <c r="AB95" s="4">
        <f t="shared" si="0"/>
        <v>96</v>
      </c>
      <c r="AC95" s="4">
        <f>SUM(AC7:AC80)</f>
        <v>15</v>
      </c>
      <c r="AD95" s="4">
        <f t="shared" si="0"/>
        <v>0</v>
      </c>
      <c r="AE95" s="4">
        <f>SUM(AE7:AE94)</f>
        <v>0</v>
      </c>
      <c r="AF95" s="4">
        <f t="shared" ref="AF95:AG95" si="1">SUM(AF7:AF94)</f>
        <v>20</v>
      </c>
      <c r="AG95" s="4">
        <f t="shared" si="1"/>
        <v>0</v>
      </c>
      <c r="AH95" s="4">
        <f t="shared" ref="AH95:AM95" si="2">SUM(AH7:AH94)</f>
        <v>70.83</v>
      </c>
      <c r="AI95" s="4">
        <f t="shared" si="2"/>
        <v>320.97000000000003</v>
      </c>
      <c r="AJ95" s="4">
        <f t="shared" si="2"/>
        <v>0</v>
      </c>
      <c r="AK95" s="4">
        <f t="shared" si="2"/>
        <v>0</v>
      </c>
      <c r="AL95" s="4">
        <f t="shared" si="2"/>
        <v>0</v>
      </c>
      <c r="AM95" s="4">
        <f t="shared" si="2"/>
        <v>0</v>
      </c>
    </row>
    <row r="96" spans="1:39" ht="15.75" thickTop="1" x14ac:dyDescent="0.25"/>
    <row r="97" spans="1:55" x14ac:dyDescent="0.25">
      <c r="D97" s="36" t="s">
        <v>261</v>
      </c>
      <c r="E97" s="36"/>
      <c r="F97" s="36">
        <f>SUM(G95:AM95)-F95-E95</f>
        <v>-1.8189894035458565E-12</v>
      </c>
    </row>
    <row r="99" spans="1:55" x14ac:dyDescent="0.25">
      <c r="B99" t="s">
        <v>60</v>
      </c>
    </row>
    <row r="101" spans="1:55" x14ac:dyDescent="0.25">
      <c r="A101" s="5">
        <v>41975</v>
      </c>
      <c r="B101" t="s">
        <v>205</v>
      </c>
      <c r="E101" s="2">
        <v>6</v>
      </c>
      <c r="R101" s="2">
        <v>6</v>
      </c>
    </row>
    <row r="102" spans="1:55" x14ac:dyDescent="0.25">
      <c r="A102" s="5">
        <v>42075</v>
      </c>
      <c r="B102" t="s">
        <v>248</v>
      </c>
      <c r="E102" s="2">
        <v>16.21</v>
      </c>
      <c r="U102" s="2">
        <v>16.21</v>
      </c>
    </row>
    <row r="103" spans="1:55" s="38" customFormat="1" x14ac:dyDescent="0.25">
      <c r="B103" s="38" t="s">
        <v>254</v>
      </c>
      <c r="E103" s="39">
        <v>97.7</v>
      </c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>
        <v>97.7</v>
      </c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</row>
    <row r="104" spans="1:55" x14ac:dyDescent="0.25">
      <c r="A104" s="5">
        <v>42253</v>
      </c>
      <c r="B104" t="s">
        <v>305</v>
      </c>
      <c r="E104" s="2">
        <v>19.54</v>
      </c>
      <c r="Q104" s="2">
        <v>19.54</v>
      </c>
    </row>
    <row r="106" spans="1:55" ht="28.5" customHeight="1" thickBot="1" x14ac:dyDescent="0.3">
      <c r="E106" s="4">
        <f>SUM(E100:E105)</f>
        <v>139.44999999999999</v>
      </c>
      <c r="F106" s="25">
        <f t="shared" ref="F106:AG106" si="3">SUM(F100:F105)</f>
        <v>0</v>
      </c>
      <c r="G106" s="4">
        <f t="shared" si="3"/>
        <v>0</v>
      </c>
      <c r="H106" s="4">
        <f t="shared" si="3"/>
        <v>0</v>
      </c>
      <c r="I106" s="4">
        <f t="shared" si="3"/>
        <v>0</v>
      </c>
      <c r="J106" s="4">
        <f t="shared" si="3"/>
        <v>0</v>
      </c>
      <c r="K106" s="4">
        <f t="shared" si="3"/>
        <v>0</v>
      </c>
      <c r="L106" s="4">
        <f t="shared" si="3"/>
        <v>0</v>
      </c>
      <c r="M106" s="4"/>
      <c r="N106" s="4">
        <f t="shared" si="3"/>
        <v>0</v>
      </c>
      <c r="O106" s="4"/>
      <c r="P106" s="4">
        <f t="shared" si="3"/>
        <v>0</v>
      </c>
      <c r="Q106" s="4">
        <f t="shared" si="3"/>
        <v>19.54</v>
      </c>
      <c r="R106" s="4">
        <f t="shared" si="3"/>
        <v>6</v>
      </c>
      <c r="S106" s="4">
        <f t="shared" si="3"/>
        <v>0</v>
      </c>
      <c r="T106" s="4">
        <f t="shared" si="3"/>
        <v>0</v>
      </c>
      <c r="U106" s="4">
        <f t="shared" si="3"/>
        <v>16.21</v>
      </c>
      <c r="V106" s="4">
        <f t="shared" si="3"/>
        <v>0</v>
      </c>
      <c r="W106" s="4">
        <f t="shared" si="3"/>
        <v>97.7</v>
      </c>
      <c r="X106" s="4"/>
      <c r="Y106" s="4">
        <f t="shared" si="3"/>
        <v>0</v>
      </c>
      <c r="Z106" s="4">
        <f t="shared" si="3"/>
        <v>0</v>
      </c>
      <c r="AA106" s="4">
        <f t="shared" si="3"/>
        <v>0</v>
      </c>
      <c r="AB106" s="4">
        <f t="shared" si="3"/>
        <v>0</v>
      </c>
      <c r="AC106" s="4"/>
      <c r="AD106" s="4">
        <f t="shared" si="3"/>
        <v>0</v>
      </c>
      <c r="AE106" s="4"/>
      <c r="AF106" s="4">
        <f t="shared" si="3"/>
        <v>0</v>
      </c>
      <c r="AG106" s="4">
        <f t="shared" si="3"/>
        <v>0</v>
      </c>
    </row>
    <row r="107" spans="1:55" ht="15.75" thickTop="1" x14ac:dyDescent="0.25"/>
    <row r="108" spans="1:55" x14ac:dyDescent="0.25">
      <c r="E108" s="2">
        <f t="shared" ref="E108:AB108" si="4">+E106+E95</f>
        <v>139.44999999999999</v>
      </c>
      <c r="F108" s="12">
        <f t="shared" si="4"/>
        <v>10968.23</v>
      </c>
      <c r="G108" s="2">
        <f t="shared" si="4"/>
        <v>1272.94</v>
      </c>
      <c r="H108" s="2">
        <f t="shared" si="4"/>
        <v>463.62999999999994</v>
      </c>
      <c r="I108" s="2">
        <f t="shared" si="4"/>
        <v>289.2</v>
      </c>
      <c r="J108" s="2">
        <f t="shared" si="4"/>
        <v>196.51</v>
      </c>
      <c r="K108" s="2">
        <f t="shared" si="4"/>
        <v>620</v>
      </c>
      <c r="L108" s="2">
        <f t="shared" si="4"/>
        <v>282.5</v>
      </c>
      <c r="N108" s="2">
        <f t="shared" si="4"/>
        <v>0</v>
      </c>
      <c r="P108" s="2">
        <f t="shared" si="4"/>
        <v>26.240000000000002</v>
      </c>
      <c r="Q108" s="2">
        <f t="shared" si="4"/>
        <v>4893.16</v>
      </c>
      <c r="R108" s="2">
        <f t="shared" si="4"/>
        <v>722.45999999999992</v>
      </c>
      <c r="S108" s="2">
        <f t="shared" si="4"/>
        <v>0</v>
      </c>
      <c r="T108" s="2">
        <f t="shared" si="4"/>
        <v>0</v>
      </c>
      <c r="V108" s="2">
        <f t="shared" si="4"/>
        <v>0</v>
      </c>
      <c r="Z108" s="2">
        <f t="shared" si="4"/>
        <v>411.61</v>
      </c>
      <c r="AA108" s="2">
        <f t="shared" si="4"/>
        <v>0</v>
      </c>
      <c r="AB108" s="2">
        <f t="shared" si="4"/>
        <v>96</v>
      </c>
      <c r="AD108" s="2">
        <f>+AD106+AD95</f>
        <v>0</v>
      </c>
      <c r="AF108" s="2">
        <f>+AF106+AF95</f>
        <v>20</v>
      </c>
      <c r="AG108" s="2">
        <f>+AG106+AG95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opLeftCell="A25" workbookViewId="0">
      <selection activeCell="E43" sqref="E43"/>
    </sheetView>
  </sheetViews>
  <sheetFormatPr defaultRowHeight="15" x14ac:dyDescent="0.25"/>
  <cols>
    <col min="1" max="4" width="9.140625" style="2"/>
    <col min="5" max="5" width="10.140625" style="2" bestFit="1" customWidth="1"/>
    <col min="6" max="7" width="9.140625" style="2"/>
    <col min="8" max="9" width="9.5703125" style="2" bestFit="1" customWidth="1"/>
    <col min="10" max="16384" width="9.140625" style="2"/>
  </cols>
  <sheetData>
    <row r="1" spans="1:7" x14ac:dyDescent="0.25">
      <c r="A1" s="2" t="s">
        <v>0</v>
      </c>
    </row>
    <row r="2" spans="1:7" x14ac:dyDescent="0.25">
      <c r="A2" s="2" t="s">
        <v>154</v>
      </c>
    </row>
    <row r="3" spans="1:7" x14ac:dyDescent="0.25">
      <c r="A3" s="2" t="s">
        <v>26</v>
      </c>
    </row>
    <row r="9" spans="1:7" x14ac:dyDescent="0.25">
      <c r="C9" s="2" t="s">
        <v>27</v>
      </c>
      <c r="E9" s="11" t="s">
        <v>162</v>
      </c>
      <c r="G9" s="2">
        <v>7271.22</v>
      </c>
    </row>
    <row r="13" spans="1:7" x14ac:dyDescent="0.25">
      <c r="C13" s="2" t="s">
        <v>29</v>
      </c>
      <c r="G13" s="2">
        <f>+Income!H62</f>
        <v>10984.670000000002</v>
      </c>
    </row>
    <row r="17" spans="3:10" x14ac:dyDescent="0.25">
      <c r="C17" s="2" t="s">
        <v>28</v>
      </c>
      <c r="I17" s="2">
        <f>+Expenses!F95</f>
        <v>10968.23</v>
      </c>
    </row>
    <row r="20" spans="3:10" x14ac:dyDescent="0.25">
      <c r="C20" s="2" t="s">
        <v>176</v>
      </c>
      <c r="F20" s="11" t="s">
        <v>177</v>
      </c>
      <c r="G20" s="2">
        <v>8.98</v>
      </c>
      <c r="J20" s="2" t="s">
        <v>178</v>
      </c>
    </row>
    <row r="21" spans="3:10" x14ac:dyDescent="0.25">
      <c r="F21" s="11" t="s">
        <v>179</v>
      </c>
      <c r="G21" s="2">
        <v>25</v>
      </c>
      <c r="J21" s="2" t="s">
        <v>180</v>
      </c>
    </row>
    <row r="25" spans="3:10" x14ac:dyDescent="0.25">
      <c r="C25" s="2" t="s">
        <v>30</v>
      </c>
      <c r="I25" s="2">
        <f>+I67</f>
        <v>7321.6399999999994</v>
      </c>
    </row>
    <row r="28" spans="3:10" ht="29.25" customHeight="1" thickBot="1" x14ac:dyDescent="0.3">
      <c r="G28" s="4">
        <f>SUM(G7:G27)</f>
        <v>18289.870000000003</v>
      </c>
      <c r="H28" s="36">
        <f>+G28-I28</f>
        <v>0</v>
      </c>
      <c r="I28" s="4">
        <f>SUM(I7:I27)</f>
        <v>18289.87</v>
      </c>
    </row>
    <row r="29" spans="3:10" ht="15.75" thickTop="1" x14ac:dyDescent="0.25"/>
    <row r="30" spans="3:10" x14ac:dyDescent="0.25">
      <c r="H30" s="36" t="s">
        <v>261</v>
      </c>
    </row>
    <row r="32" spans="3:10" x14ac:dyDescent="0.25">
      <c r="E32" s="2" t="s">
        <v>31</v>
      </c>
    </row>
    <row r="34" spans="3:9" x14ac:dyDescent="0.25">
      <c r="C34" s="2" t="s">
        <v>306</v>
      </c>
      <c r="I34" s="2">
        <v>7256.84</v>
      </c>
    </row>
    <row r="36" spans="3:9" x14ac:dyDescent="0.25">
      <c r="C36" s="2" t="s">
        <v>32</v>
      </c>
      <c r="E36" s="11"/>
    </row>
    <row r="37" spans="3:9" x14ac:dyDescent="0.25">
      <c r="E37" s="33"/>
      <c r="F37" s="12"/>
      <c r="G37" s="12"/>
    </row>
    <row r="38" spans="3:9" x14ac:dyDescent="0.25">
      <c r="E38" s="33"/>
      <c r="F38" s="12"/>
      <c r="G38" s="43"/>
    </row>
    <row r="39" spans="3:9" x14ac:dyDescent="0.25">
      <c r="E39" s="33"/>
      <c r="F39" s="12"/>
      <c r="G39" s="12"/>
    </row>
    <row r="40" spans="3:9" x14ac:dyDescent="0.25">
      <c r="E40" s="11"/>
      <c r="F40"/>
    </row>
    <row r="41" spans="3:9" x14ac:dyDescent="0.25">
      <c r="E41" s="33">
        <v>500198</v>
      </c>
      <c r="F41"/>
      <c r="G41" s="2">
        <v>1054.52</v>
      </c>
    </row>
    <row r="42" spans="3:9" x14ac:dyDescent="0.25">
      <c r="E42" s="45">
        <v>500199</v>
      </c>
      <c r="F42"/>
      <c r="G42" s="2">
        <v>52.1</v>
      </c>
    </row>
    <row r="43" spans="3:9" x14ac:dyDescent="0.25">
      <c r="E43" s="45">
        <v>500200</v>
      </c>
      <c r="F43"/>
      <c r="G43" s="2">
        <v>25</v>
      </c>
    </row>
    <row r="44" spans="3:9" x14ac:dyDescent="0.25">
      <c r="E44" s="11"/>
      <c r="F44"/>
    </row>
    <row r="45" spans="3:9" x14ac:dyDescent="0.25">
      <c r="G45" s="10"/>
      <c r="I45" s="2">
        <f>SUM(G36:G45)</f>
        <v>1131.6199999999999</v>
      </c>
    </row>
    <row r="46" spans="3:9" x14ac:dyDescent="0.25">
      <c r="I46" s="10"/>
    </row>
    <row r="47" spans="3:9" x14ac:dyDescent="0.25">
      <c r="I47" s="2">
        <f>SUM(I34:I46)</f>
        <v>8388.4599999999991</v>
      </c>
    </row>
    <row r="49" spans="3:7" x14ac:dyDescent="0.25">
      <c r="C49" s="2" t="s">
        <v>33</v>
      </c>
    </row>
    <row r="51" spans="3:7" x14ac:dyDescent="0.25">
      <c r="E51">
        <v>973</v>
      </c>
      <c r="G51" s="12">
        <v>10</v>
      </c>
    </row>
    <row r="52" spans="3:7" x14ac:dyDescent="0.25">
      <c r="E52" s="27">
        <v>1057</v>
      </c>
      <c r="F52" s="12"/>
      <c r="G52" s="12">
        <v>15</v>
      </c>
    </row>
    <row r="53" spans="3:7" x14ac:dyDescent="0.25">
      <c r="E53" s="27">
        <v>1090</v>
      </c>
      <c r="F53" s="12"/>
      <c r="G53" s="12">
        <v>10</v>
      </c>
    </row>
    <row r="54" spans="3:7" x14ac:dyDescent="0.25">
      <c r="E54" s="27">
        <v>1102</v>
      </c>
      <c r="F54" s="12"/>
      <c r="G54" s="12">
        <v>17.46</v>
      </c>
    </row>
    <row r="55" spans="3:7" x14ac:dyDescent="0.25">
      <c r="E55" s="27">
        <v>1104</v>
      </c>
      <c r="F55" s="12"/>
      <c r="G55" s="12">
        <v>43.89</v>
      </c>
    </row>
    <row r="56" spans="3:7" x14ac:dyDescent="0.25">
      <c r="E56" s="27">
        <v>1112</v>
      </c>
      <c r="F56" s="12"/>
      <c r="G56" s="12">
        <v>32.4</v>
      </c>
    </row>
    <row r="57" spans="3:7" x14ac:dyDescent="0.25">
      <c r="E57" s="27">
        <v>1114</v>
      </c>
      <c r="F57" s="12"/>
      <c r="G57" s="12">
        <v>250</v>
      </c>
    </row>
    <row r="58" spans="3:7" x14ac:dyDescent="0.25">
      <c r="E58" s="27">
        <v>1116</v>
      </c>
      <c r="F58" s="12"/>
      <c r="G58" s="12">
        <v>15</v>
      </c>
    </row>
    <row r="59" spans="3:7" x14ac:dyDescent="0.25">
      <c r="E59" s="27">
        <v>1117</v>
      </c>
      <c r="F59" s="12"/>
      <c r="G59" s="2">
        <v>10</v>
      </c>
    </row>
    <row r="60" spans="3:7" x14ac:dyDescent="0.25">
      <c r="E60" s="27">
        <v>1121</v>
      </c>
      <c r="F60" s="12"/>
      <c r="G60" s="12">
        <v>62.9</v>
      </c>
    </row>
    <row r="61" spans="3:7" x14ac:dyDescent="0.25">
      <c r="E61" s="27">
        <v>1122</v>
      </c>
      <c r="F61" s="12"/>
      <c r="G61" s="12">
        <v>283.63</v>
      </c>
    </row>
    <row r="62" spans="3:7" x14ac:dyDescent="0.25">
      <c r="E62" s="44">
        <v>1123</v>
      </c>
      <c r="F62" s="12"/>
      <c r="G62" s="2">
        <v>244.04</v>
      </c>
    </row>
    <row r="63" spans="3:7" x14ac:dyDescent="0.25">
      <c r="E63" s="44">
        <v>1124</v>
      </c>
      <c r="F63" s="12"/>
      <c r="G63" s="2">
        <v>50</v>
      </c>
    </row>
    <row r="64" spans="3:7" x14ac:dyDescent="0.25">
      <c r="E64" s="44">
        <v>1125</v>
      </c>
      <c r="F64" s="12"/>
      <c r="G64" s="2">
        <v>22.5</v>
      </c>
    </row>
    <row r="65" spans="7:9" x14ac:dyDescent="0.25">
      <c r="G65" s="10"/>
      <c r="I65" s="2">
        <f>-SUM(G51:G65)</f>
        <v>-1066.82</v>
      </c>
    </row>
    <row r="67" spans="7:9" ht="15.75" thickBot="1" x14ac:dyDescent="0.3">
      <c r="I67" s="4">
        <f>SUM(I47:I66)</f>
        <v>7321.6399999999994</v>
      </c>
    </row>
    <row r="68" spans="7:9" ht="15.75" thickTop="1" x14ac:dyDescent="0.25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E10" sqref="E10"/>
    </sheetView>
  </sheetViews>
  <sheetFormatPr defaultRowHeight="15" x14ac:dyDescent="0.25"/>
  <cols>
    <col min="1" max="7" width="9.140625" style="2"/>
    <col min="8" max="9" width="9.5703125" style="2" bestFit="1" customWidth="1"/>
    <col min="10" max="16384" width="9.140625" style="2"/>
  </cols>
  <sheetData>
    <row r="1" spans="1:7" s="13" customFormat="1" x14ac:dyDescent="0.25">
      <c r="A1" s="13" t="s">
        <v>0</v>
      </c>
    </row>
    <row r="2" spans="1:7" s="13" customFormat="1" x14ac:dyDescent="0.25">
      <c r="A2" s="13" t="s">
        <v>107</v>
      </c>
    </row>
    <row r="3" spans="1:7" s="13" customFormat="1" x14ac:dyDescent="0.25">
      <c r="A3" s="13" t="s">
        <v>26</v>
      </c>
    </row>
    <row r="4" spans="1:7" s="13" customFormat="1" x14ac:dyDescent="0.25"/>
    <row r="9" spans="1:7" x14ac:dyDescent="0.25">
      <c r="C9" s="2" t="s">
        <v>27</v>
      </c>
      <c r="E9" s="11" t="s">
        <v>162</v>
      </c>
      <c r="G9" s="2">
        <v>60.67</v>
      </c>
    </row>
    <row r="13" spans="1:7" x14ac:dyDescent="0.25">
      <c r="C13" s="2" t="s">
        <v>29</v>
      </c>
      <c r="E13" s="2" t="s">
        <v>252</v>
      </c>
      <c r="G13" s="2">
        <v>10</v>
      </c>
    </row>
    <row r="17" spans="3:9" x14ac:dyDescent="0.25">
      <c r="C17" s="2" t="s">
        <v>28</v>
      </c>
      <c r="I17" s="2">
        <v>0</v>
      </c>
    </row>
    <row r="21" spans="3:9" x14ac:dyDescent="0.25">
      <c r="C21" s="2" t="s">
        <v>30</v>
      </c>
      <c r="I21" s="2">
        <v>70.67</v>
      </c>
    </row>
    <row r="24" spans="3:9" ht="29.25" customHeight="1" thickBot="1" x14ac:dyDescent="0.3">
      <c r="G24" s="4">
        <f>SUM(G7:G23)</f>
        <v>70.67</v>
      </c>
      <c r="H24" s="2">
        <f>+G24-I24</f>
        <v>0</v>
      </c>
      <c r="I24" s="4">
        <f>SUM(I7:I23)</f>
        <v>70.67</v>
      </c>
    </row>
    <row r="25" spans="3:9" ht="15.75" thickTop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28" workbookViewId="0">
      <selection sqref="A1:XFD1048576"/>
    </sheetView>
  </sheetViews>
  <sheetFormatPr defaultRowHeight="15" x14ac:dyDescent="0.25"/>
  <cols>
    <col min="1" max="1" width="11.28515625" customWidth="1"/>
    <col min="2" max="2" width="22.85546875" bestFit="1" customWidth="1"/>
    <col min="4" max="4" width="9.140625" style="2"/>
  </cols>
  <sheetData>
    <row r="1" spans="1:4" s="14" customFormat="1" x14ac:dyDescent="0.25">
      <c r="A1" s="14" t="s">
        <v>240</v>
      </c>
      <c r="D1" s="13"/>
    </row>
    <row r="3" spans="1:4" s="14" customFormat="1" x14ac:dyDescent="0.25">
      <c r="A3" s="14" t="s">
        <v>2</v>
      </c>
      <c r="B3" s="14" t="s">
        <v>52</v>
      </c>
      <c r="D3" s="15" t="s">
        <v>53</v>
      </c>
    </row>
    <row r="5" spans="1:4" x14ac:dyDescent="0.25">
      <c r="B5" s="27" t="s">
        <v>119</v>
      </c>
      <c r="C5" s="33" t="s">
        <v>120</v>
      </c>
      <c r="D5" s="12">
        <v>10</v>
      </c>
    </row>
    <row r="6" spans="1:4" x14ac:dyDescent="0.25">
      <c r="B6" s="27" t="s">
        <v>232</v>
      </c>
      <c r="C6" s="33" t="s">
        <v>120</v>
      </c>
      <c r="D6" s="12">
        <v>10</v>
      </c>
    </row>
    <row r="7" spans="1:4" x14ac:dyDescent="0.25">
      <c r="B7" s="27" t="s">
        <v>233</v>
      </c>
      <c r="C7" s="33" t="s">
        <v>120</v>
      </c>
      <c r="D7" s="12">
        <v>10</v>
      </c>
    </row>
    <row r="8" spans="1:4" x14ac:dyDescent="0.25">
      <c r="B8" s="27" t="s">
        <v>44</v>
      </c>
      <c r="C8" s="33" t="s">
        <v>120</v>
      </c>
      <c r="D8" s="12">
        <v>10</v>
      </c>
    </row>
    <row r="9" spans="1:4" x14ac:dyDescent="0.25">
      <c r="B9" s="27" t="s">
        <v>45</v>
      </c>
      <c r="C9" s="33" t="s">
        <v>120</v>
      </c>
      <c r="D9" s="12">
        <v>10</v>
      </c>
    </row>
    <row r="10" spans="1:4" x14ac:dyDescent="0.25">
      <c r="B10" s="27" t="s">
        <v>122</v>
      </c>
      <c r="C10" s="33" t="s">
        <v>120</v>
      </c>
      <c r="D10" s="12">
        <v>10</v>
      </c>
    </row>
    <row r="11" spans="1:4" x14ac:dyDescent="0.25">
      <c r="B11" s="27" t="s">
        <v>234</v>
      </c>
      <c r="C11" s="33" t="s">
        <v>120</v>
      </c>
      <c r="D11" s="12">
        <v>10</v>
      </c>
    </row>
    <row r="12" spans="1:4" x14ac:dyDescent="0.25">
      <c r="B12" s="27" t="s">
        <v>46</v>
      </c>
      <c r="C12" s="33" t="s">
        <v>120</v>
      </c>
      <c r="D12" s="12">
        <v>10</v>
      </c>
    </row>
    <row r="13" spans="1:4" x14ac:dyDescent="0.25">
      <c r="B13" s="27" t="s">
        <v>235</v>
      </c>
      <c r="C13" s="33" t="s">
        <v>120</v>
      </c>
      <c r="D13" s="12">
        <v>10</v>
      </c>
    </row>
    <row r="14" spans="1:4" x14ac:dyDescent="0.25">
      <c r="B14" s="27" t="s">
        <v>47</v>
      </c>
      <c r="C14" s="33" t="s">
        <v>120</v>
      </c>
      <c r="D14" s="12">
        <v>20</v>
      </c>
    </row>
    <row r="15" spans="1:4" x14ac:dyDescent="0.25">
      <c r="B15" s="27" t="s">
        <v>121</v>
      </c>
      <c r="C15" s="33" t="s">
        <v>120</v>
      </c>
      <c r="D15" s="12">
        <v>20</v>
      </c>
    </row>
    <row r="16" spans="1:4" x14ac:dyDescent="0.25">
      <c r="B16" s="27" t="s">
        <v>236</v>
      </c>
      <c r="C16" s="33" t="s">
        <v>120</v>
      </c>
      <c r="D16" s="12">
        <v>20</v>
      </c>
    </row>
    <row r="17" spans="1:4" x14ac:dyDescent="0.25">
      <c r="B17" s="27" t="s">
        <v>127</v>
      </c>
      <c r="C17" s="33" t="s">
        <v>120</v>
      </c>
      <c r="D17" s="12">
        <v>10</v>
      </c>
    </row>
    <row r="18" spans="1:4" x14ac:dyDescent="0.25">
      <c r="B18" s="27" t="s">
        <v>123</v>
      </c>
      <c r="C18" s="33" t="s">
        <v>120</v>
      </c>
      <c r="D18" s="12">
        <v>10</v>
      </c>
    </row>
    <row r="19" spans="1:4" x14ac:dyDescent="0.25">
      <c r="B19" s="27" t="s">
        <v>126</v>
      </c>
      <c r="C19" s="33" t="s">
        <v>120</v>
      </c>
      <c r="D19" s="12">
        <v>10</v>
      </c>
    </row>
    <row r="20" spans="1:4" x14ac:dyDescent="0.25">
      <c r="B20" s="27" t="s">
        <v>124</v>
      </c>
      <c r="C20" s="33" t="s">
        <v>120</v>
      </c>
      <c r="D20" s="12">
        <v>10</v>
      </c>
    </row>
    <row r="21" spans="1:4" x14ac:dyDescent="0.25">
      <c r="B21" s="27" t="s">
        <v>125</v>
      </c>
      <c r="C21" s="33" t="s">
        <v>120</v>
      </c>
      <c r="D21" s="12">
        <v>10</v>
      </c>
    </row>
    <row r="22" spans="1:4" x14ac:dyDescent="0.25">
      <c r="B22" s="27" t="s">
        <v>237</v>
      </c>
      <c r="C22" s="33" t="s">
        <v>120</v>
      </c>
      <c r="D22" s="12">
        <v>10</v>
      </c>
    </row>
    <row r="23" spans="1:4" x14ac:dyDescent="0.25">
      <c r="B23" s="27" t="s">
        <v>238</v>
      </c>
      <c r="C23" s="33" t="s">
        <v>120</v>
      </c>
      <c r="D23" s="12">
        <v>10</v>
      </c>
    </row>
    <row r="24" spans="1:4" x14ac:dyDescent="0.25">
      <c r="B24" s="27" t="s">
        <v>239</v>
      </c>
      <c r="C24" s="33" t="s">
        <v>120</v>
      </c>
      <c r="D24" s="12">
        <v>10</v>
      </c>
    </row>
    <row r="25" spans="1:4" x14ac:dyDescent="0.25">
      <c r="B25" s="27" t="s">
        <v>49</v>
      </c>
      <c r="C25" s="33" t="s">
        <v>120</v>
      </c>
      <c r="D25" s="12">
        <v>10</v>
      </c>
    </row>
    <row r="26" spans="1:4" x14ac:dyDescent="0.25">
      <c r="B26" s="27" t="s">
        <v>48</v>
      </c>
      <c r="C26" s="33" t="s">
        <v>120</v>
      </c>
      <c r="D26" s="12">
        <v>10</v>
      </c>
    </row>
    <row r="27" spans="1:4" x14ac:dyDescent="0.25">
      <c r="A27" s="26"/>
      <c r="B27" s="27"/>
      <c r="C27" s="33"/>
      <c r="D27" s="12"/>
    </row>
    <row r="28" spans="1:4" x14ac:dyDescent="0.25">
      <c r="A28" s="26"/>
      <c r="B28" s="27"/>
      <c r="C28" s="33"/>
      <c r="D28" s="12"/>
    </row>
    <row r="29" spans="1:4" x14ac:dyDescent="0.25">
      <c r="A29" s="26"/>
      <c r="B29" s="27"/>
      <c r="C29" s="33"/>
      <c r="D29" s="12"/>
    </row>
    <row r="30" spans="1:4" x14ac:dyDescent="0.25">
      <c r="A30" s="26"/>
      <c r="B30" s="27"/>
      <c r="C30" s="33"/>
      <c r="D30" s="12"/>
    </row>
    <row r="31" spans="1:4" x14ac:dyDescent="0.25">
      <c r="D31" s="10"/>
    </row>
    <row r="32" spans="1:4" x14ac:dyDescent="0.25">
      <c r="D32" s="2">
        <f>SUM(D5:D31)</f>
        <v>250</v>
      </c>
    </row>
    <row r="34" spans="1:4" x14ac:dyDescent="0.25">
      <c r="A34" t="s">
        <v>132</v>
      </c>
    </row>
    <row r="35" spans="1:4" x14ac:dyDescent="0.25">
      <c r="A35" s="26">
        <v>42029</v>
      </c>
      <c r="B35" s="27" t="s">
        <v>130</v>
      </c>
      <c r="D35" s="2">
        <v>370</v>
      </c>
    </row>
    <row r="36" spans="1:4" x14ac:dyDescent="0.25">
      <c r="A36" s="26">
        <v>42031</v>
      </c>
      <c r="B36" s="27" t="s">
        <v>130</v>
      </c>
      <c r="D36" s="2">
        <v>150</v>
      </c>
    </row>
    <row r="37" spans="1:4" x14ac:dyDescent="0.25">
      <c r="A37" s="26">
        <v>42037</v>
      </c>
      <c r="B37" s="27" t="s">
        <v>130</v>
      </c>
      <c r="D37" s="2">
        <f>80+90</f>
        <v>170</v>
      </c>
    </row>
    <row r="38" spans="1:4" x14ac:dyDescent="0.25">
      <c r="A38" s="26"/>
      <c r="B38" s="27" t="s">
        <v>131</v>
      </c>
    </row>
    <row r="40" spans="1:4" ht="30" customHeight="1" thickBot="1" x14ac:dyDescent="0.3">
      <c r="D40" s="4">
        <f>SUM(D32:D39)</f>
        <v>940</v>
      </c>
    </row>
    <row r="41" spans="1:4" ht="15.75" thickTop="1" x14ac:dyDescent="0.25"/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15" workbookViewId="0">
      <selection activeCell="H29" sqref="H29"/>
    </sheetView>
  </sheetViews>
  <sheetFormatPr defaultRowHeight="15" x14ac:dyDescent="0.25"/>
  <cols>
    <col min="1" max="16384" width="9.140625" style="2"/>
  </cols>
  <sheetData>
    <row r="1" spans="1:6" x14ac:dyDescent="0.25">
      <c r="A1" s="2" t="s">
        <v>0</v>
      </c>
    </row>
    <row r="2" spans="1:6" x14ac:dyDescent="0.25">
      <c r="A2" s="2" t="s">
        <v>107</v>
      </c>
    </row>
    <row r="3" spans="1:6" x14ac:dyDescent="0.25">
      <c r="A3" s="2" t="s">
        <v>60</v>
      </c>
    </row>
    <row r="9" spans="1:6" x14ac:dyDescent="0.25">
      <c r="C9" s="2" t="s">
        <v>61</v>
      </c>
      <c r="F9" s="2">
        <v>51.5</v>
      </c>
    </row>
    <row r="13" spans="1:6" x14ac:dyDescent="0.25">
      <c r="C13" s="2" t="s">
        <v>62</v>
      </c>
    </row>
    <row r="16" spans="1:6" x14ac:dyDescent="0.25">
      <c r="C16" s="2" t="s">
        <v>97</v>
      </c>
      <c r="F16" s="2">
        <f>+Income!E75</f>
        <v>73.5</v>
      </c>
    </row>
    <row r="20" spans="3:8" x14ac:dyDescent="0.25">
      <c r="C20" s="2" t="s">
        <v>59</v>
      </c>
      <c r="H20" s="2">
        <f>+Income!AB62</f>
        <v>75</v>
      </c>
    </row>
    <row r="24" spans="3:8" x14ac:dyDescent="0.25">
      <c r="C24" s="2" t="s">
        <v>63</v>
      </c>
      <c r="H24" s="2">
        <v>0</v>
      </c>
    </row>
    <row r="28" spans="3:8" x14ac:dyDescent="0.25">
      <c r="C28" s="2" t="s">
        <v>64</v>
      </c>
      <c r="H28" s="2">
        <v>50</v>
      </c>
    </row>
    <row r="32" spans="3:8" ht="30" customHeight="1" thickBot="1" x14ac:dyDescent="0.3">
      <c r="F32" s="4">
        <f>SUM(F6:F31)</f>
        <v>125</v>
      </c>
      <c r="G32" s="2">
        <f>+F32-H32</f>
        <v>0</v>
      </c>
      <c r="H32" s="4">
        <f>SUM(H6:H31)</f>
        <v>125</v>
      </c>
    </row>
    <row r="33" ht="15.75" thickTop="1" x14ac:dyDescent="0.25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9"/>
  <sheetViews>
    <sheetView tabSelected="1" topLeftCell="A35" zoomScaleNormal="100" workbookViewId="0">
      <selection activeCell="E85" sqref="E85"/>
    </sheetView>
  </sheetViews>
  <sheetFormatPr defaultRowHeight="15" x14ac:dyDescent="0.25"/>
  <cols>
    <col min="1" max="1" width="9.140625" style="14"/>
    <col min="4" max="4" width="16.28515625" customWidth="1"/>
    <col min="5" max="6" width="9.5703125" style="2" bestFit="1" customWidth="1"/>
    <col min="7" max="7" width="4.85546875" style="2" customWidth="1"/>
    <col min="8" max="8" width="9.140625" style="2"/>
    <col min="9" max="9" width="9.5703125" style="2" bestFit="1" customWidth="1"/>
  </cols>
  <sheetData>
    <row r="1" spans="1:22" x14ac:dyDescent="0.25">
      <c r="A1" s="17" t="s">
        <v>66</v>
      </c>
      <c r="B1" s="18"/>
      <c r="C1" s="18"/>
      <c r="D1" s="18"/>
      <c r="E1" s="20"/>
      <c r="F1" s="20"/>
      <c r="G1" s="20"/>
      <c r="H1" s="20"/>
      <c r="I1" s="20"/>
    </row>
    <row r="2" spans="1:22" x14ac:dyDescent="0.25">
      <c r="A2" s="17" t="s">
        <v>67</v>
      </c>
      <c r="B2" s="18"/>
      <c r="C2" s="18"/>
      <c r="D2" s="18"/>
      <c r="E2" s="20"/>
      <c r="F2" s="20"/>
      <c r="G2" s="20"/>
      <c r="H2" s="20"/>
      <c r="I2" s="20"/>
    </row>
    <row r="3" spans="1:22" x14ac:dyDescent="0.25">
      <c r="A3" s="17" t="s">
        <v>191</v>
      </c>
      <c r="B3" s="18"/>
      <c r="C3" s="18"/>
      <c r="D3" s="18"/>
      <c r="E3" s="20"/>
      <c r="F3" s="20"/>
      <c r="G3" s="20"/>
      <c r="H3" s="20"/>
      <c r="I3" s="20"/>
    </row>
    <row r="4" spans="1:22" x14ac:dyDescent="0.25">
      <c r="A4" s="17"/>
      <c r="B4" s="18"/>
      <c r="C4" s="18"/>
      <c r="D4" s="18"/>
      <c r="E4" s="20"/>
      <c r="F4" s="20"/>
      <c r="G4" s="20"/>
      <c r="H4" s="20"/>
      <c r="I4" s="20"/>
    </row>
    <row r="5" spans="1:22" x14ac:dyDescent="0.25">
      <c r="E5" s="21">
        <v>2015</v>
      </c>
      <c r="F5" s="21"/>
      <c r="G5" s="21"/>
      <c r="H5" s="21">
        <v>2014</v>
      </c>
    </row>
    <row r="6" spans="1:22" ht="7.5" customHeight="1" x14ac:dyDescent="0.25"/>
    <row r="7" spans="1:22" x14ac:dyDescent="0.25">
      <c r="A7" s="14" t="s">
        <v>68</v>
      </c>
      <c r="D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7.5" customHeight="1" x14ac:dyDescent="0.25">
      <c r="D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x14ac:dyDescent="0.25">
      <c r="B9" t="s">
        <v>43</v>
      </c>
      <c r="D9" s="2"/>
      <c r="E9" s="2">
        <f>+Income!X62+10</f>
        <v>1050</v>
      </c>
      <c r="H9" s="2">
        <v>1230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x14ac:dyDescent="0.25">
      <c r="B10" t="s">
        <v>70</v>
      </c>
      <c r="D10" s="2"/>
      <c r="E10" s="2">
        <f>+Income!Z62+Income!Z75</f>
        <v>1416</v>
      </c>
      <c r="H10" s="2">
        <v>1611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x14ac:dyDescent="0.25">
      <c r="B11" t="s">
        <v>72</v>
      </c>
      <c r="D11" s="2"/>
      <c r="E11" s="2">
        <f>+Income!AA62+33.98</f>
        <v>1198.79</v>
      </c>
      <c r="H11" s="22">
        <v>18.12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x14ac:dyDescent="0.25">
      <c r="B12" t="s">
        <v>267</v>
      </c>
      <c r="D12" s="2"/>
      <c r="E12" s="2">
        <v>360</v>
      </c>
      <c r="H12" s="2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x14ac:dyDescent="0.25">
      <c r="B13" t="s">
        <v>73</v>
      </c>
      <c r="D13" s="2"/>
      <c r="E13" s="2">
        <f>+F78</f>
        <v>6875.0099999999993</v>
      </c>
      <c r="H13" s="2">
        <v>2992.1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x14ac:dyDescent="0.25">
      <c r="D14" s="2"/>
      <c r="E14" s="10"/>
      <c r="F14" s="2">
        <f>SUM(E8:E14)</f>
        <v>10899.8</v>
      </c>
      <c r="H14" s="10"/>
      <c r="I14" s="2">
        <f>SUM(H8:H14)</f>
        <v>5851.2199999999993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7.5" customHeight="1" x14ac:dyDescent="0.25">
      <c r="D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x14ac:dyDescent="0.25">
      <c r="A16" s="14" t="s">
        <v>74</v>
      </c>
      <c r="D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7.5" customHeight="1" x14ac:dyDescent="0.25">
      <c r="D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x14ac:dyDescent="0.25">
      <c r="B18" t="s">
        <v>43</v>
      </c>
      <c r="D18" s="2"/>
      <c r="E18" s="2">
        <f>+Expenses!K108</f>
        <v>620</v>
      </c>
      <c r="H18" s="2">
        <v>575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x14ac:dyDescent="0.25">
      <c r="B19" t="s">
        <v>75</v>
      </c>
      <c r="D19" s="2"/>
      <c r="E19" s="2">
        <f>+F92</f>
        <v>2064.9300000000003</v>
      </c>
      <c r="H19" s="2">
        <v>1121.07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x14ac:dyDescent="0.25">
      <c r="B20" t="s">
        <v>76</v>
      </c>
      <c r="D20" s="2"/>
      <c r="E20" s="2">
        <f>+F100</f>
        <v>2412.87</v>
      </c>
      <c r="H20" s="2">
        <v>2320.62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x14ac:dyDescent="0.25">
      <c r="B21" t="s">
        <v>294</v>
      </c>
      <c r="D21" s="2"/>
      <c r="E21" s="2">
        <v>15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x14ac:dyDescent="0.25">
      <c r="B22" t="s">
        <v>92</v>
      </c>
      <c r="D22" s="2"/>
      <c r="E22" s="2">
        <f>+Expenses!AF108</f>
        <v>20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x14ac:dyDescent="0.25">
      <c r="B23" t="s">
        <v>267</v>
      </c>
      <c r="D23" s="2"/>
      <c r="E23" s="2">
        <f>+Expenses!AI95</f>
        <v>320.97000000000003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x14ac:dyDescent="0.25">
      <c r="B24" t="s">
        <v>71</v>
      </c>
      <c r="D24" s="2"/>
      <c r="E24" s="2">
        <f>+Expenses!AH95+Expenses!AB95</f>
        <v>166.82999999999998</v>
      </c>
      <c r="H24" s="2">
        <v>116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x14ac:dyDescent="0.25">
      <c r="B25" t="s">
        <v>286</v>
      </c>
      <c r="D25" s="2"/>
      <c r="E25" s="2">
        <v>163.56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x14ac:dyDescent="0.25">
      <c r="D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x14ac:dyDescent="0.25">
      <c r="D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x14ac:dyDescent="0.25">
      <c r="B28" t="s">
        <v>77</v>
      </c>
      <c r="D28" s="2"/>
      <c r="E28" s="2">
        <f>+F114</f>
        <v>5056.72</v>
      </c>
      <c r="H28" s="2">
        <v>632.65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x14ac:dyDescent="0.25">
      <c r="D29" s="2"/>
      <c r="E29" s="10"/>
      <c r="F29" s="2">
        <f>SUM(E18:E29)</f>
        <v>10840.880000000001</v>
      </c>
      <c r="H29" s="10"/>
      <c r="I29" s="2">
        <f>SUM(H18:H29)</f>
        <v>4765.3399999999992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7.5" customHeight="1" x14ac:dyDescent="0.25">
      <c r="D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5" customHeight="1" thickBot="1" x14ac:dyDescent="0.3">
      <c r="A31" s="14" t="s">
        <v>78</v>
      </c>
      <c r="D31" s="2"/>
      <c r="F31" s="4">
        <f>+F14-F29</f>
        <v>58.919999999998254</v>
      </c>
      <c r="I31" s="4">
        <f>+I14-I29</f>
        <v>1085.8800000000001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7.5" customHeight="1" thickTop="1" x14ac:dyDescent="0.25">
      <c r="D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x14ac:dyDescent="0.25">
      <c r="A33" s="14" t="s">
        <v>79</v>
      </c>
      <c r="D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7.5" customHeight="1" x14ac:dyDescent="0.25">
      <c r="D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x14ac:dyDescent="0.25">
      <c r="B35" s="2" t="s">
        <v>80</v>
      </c>
      <c r="D35" s="2"/>
      <c r="E35" s="2">
        <v>7271.22</v>
      </c>
      <c r="H35" s="2">
        <v>6196.84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x14ac:dyDescent="0.25">
      <c r="B36" s="2" t="s">
        <v>81</v>
      </c>
      <c r="D36" s="2"/>
      <c r="E36" s="2">
        <v>60.67</v>
      </c>
      <c r="H36" s="2">
        <v>50.67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x14ac:dyDescent="0.25">
      <c r="B37" s="2" t="s">
        <v>9</v>
      </c>
      <c r="D37" s="2"/>
      <c r="E37" s="2">
        <v>51.5</v>
      </c>
      <c r="H37" s="2">
        <v>50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x14ac:dyDescent="0.25">
      <c r="D38" s="2"/>
      <c r="E38" s="10"/>
      <c r="F38" s="2">
        <f>SUM(E35:E38)</f>
        <v>7383.39</v>
      </c>
      <c r="H38" s="10"/>
      <c r="I38" s="2">
        <f>SUM(H35:H38)</f>
        <v>6297.51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7.5" customHeight="1" x14ac:dyDescent="0.25">
      <c r="D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x14ac:dyDescent="0.25">
      <c r="A40" s="14" t="s">
        <v>78</v>
      </c>
      <c r="D40" s="2"/>
      <c r="F40" s="2">
        <f>+F31</f>
        <v>58.919999999998254</v>
      </c>
      <c r="I40" s="2">
        <f>+I31</f>
        <v>1085.8800000000001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7.5" customHeight="1" x14ac:dyDescent="0.25">
      <c r="D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5.75" thickBot="1" x14ac:dyDescent="0.3">
      <c r="D42" s="2"/>
      <c r="F42" s="4">
        <f>SUM(F38:F41)</f>
        <v>7442.3099999999986</v>
      </c>
      <c r="I42" s="4">
        <f>SUM(I38:I41)</f>
        <v>7383.39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7.5" customHeight="1" thickTop="1" x14ac:dyDescent="0.25">
      <c r="D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x14ac:dyDescent="0.25">
      <c r="A44" s="14" t="s">
        <v>82</v>
      </c>
      <c r="D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7.5" customHeight="1" x14ac:dyDescent="0.25">
      <c r="D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x14ac:dyDescent="0.25">
      <c r="B46" s="2" t="s">
        <v>80</v>
      </c>
      <c r="D46" s="2"/>
      <c r="E46" s="2">
        <f>+'Bank account'!I25-1600</f>
        <v>5721.6399999999994</v>
      </c>
      <c r="H46" s="2">
        <v>7271.22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x14ac:dyDescent="0.25">
      <c r="B47" s="2" t="s">
        <v>225</v>
      </c>
      <c r="D47" s="2"/>
      <c r="E47" s="2">
        <v>1600</v>
      </c>
      <c r="H47" s="22" t="s">
        <v>128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x14ac:dyDescent="0.25">
      <c r="B48" s="2" t="s">
        <v>81</v>
      </c>
      <c r="D48" s="2"/>
      <c r="E48" s="2">
        <v>70.67</v>
      </c>
      <c r="H48" s="2">
        <v>60.67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x14ac:dyDescent="0.25">
      <c r="B49" s="2" t="s">
        <v>93</v>
      </c>
      <c r="D49" s="2"/>
      <c r="E49" s="2">
        <f>+Cash!H28</f>
        <v>50</v>
      </c>
      <c r="H49" s="2">
        <v>51.5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x14ac:dyDescent="0.25">
      <c r="D50" s="2"/>
      <c r="E50" s="10"/>
      <c r="F50" s="2">
        <f>SUM(E46:E50)</f>
        <v>7442.3099999999995</v>
      </c>
      <c r="H50" s="10"/>
      <c r="I50" s="2">
        <f>SUM(H46:H50)</f>
        <v>7383.39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7.5" customHeight="1" x14ac:dyDescent="0.25">
      <c r="D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5.75" thickBot="1" x14ac:dyDescent="0.3">
      <c r="D52" s="2"/>
      <c r="F52" s="4">
        <f>SUM(F48:F51)</f>
        <v>7442.3099999999995</v>
      </c>
      <c r="I52" s="4">
        <f>SUM(I48:I51)</f>
        <v>7383.39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5.75" thickTop="1" x14ac:dyDescent="0.25">
      <c r="D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x14ac:dyDescent="0.25">
      <c r="D54" s="36" t="s">
        <v>261</v>
      </c>
      <c r="F54" s="36">
        <f>+F52-F42</f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x14ac:dyDescent="0.25">
      <c r="D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x14ac:dyDescent="0.25">
      <c r="D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x14ac:dyDescent="0.25">
      <c r="A57" s="17" t="s">
        <v>66</v>
      </c>
      <c r="B57" s="18"/>
      <c r="C57" s="18"/>
      <c r="D57" s="18"/>
      <c r="E57" s="20"/>
      <c r="F57" s="20"/>
      <c r="G57" s="20"/>
      <c r="H57" s="20"/>
      <c r="I57" s="20"/>
    </row>
    <row r="58" spans="1:22" x14ac:dyDescent="0.25">
      <c r="A58" s="17" t="s">
        <v>83</v>
      </c>
      <c r="B58" s="18"/>
      <c r="C58" s="18"/>
      <c r="D58" s="18"/>
      <c r="E58" s="20"/>
      <c r="F58" s="20"/>
      <c r="G58" s="20"/>
      <c r="H58" s="20"/>
      <c r="I58" s="20"/>
    </row>
    <row r="59" spans="1:22" x14ac:dyDescent="0.25">
      <c r="A59" s="17" t="s">
        <v>191</v>
      </c>
      <c r="B59" s="18"/>
      <c r="C59" s="18"/>
      <c r="D59" s="18"/>
      <c r="E59" s="20"/>
      <c r="F59" s="20"/>
      <c r="G59" s="20"/>
      <c r="H59" s="20"/>
      <c r="I59" s="20"/>
    </row>
    <row r="60" spans="1:22" x14ac:dyDescent="0.25">
      <c r="D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x14ac:dyDescent="0.25">
      <c r="E61" s="21">
        <v>2015</v>
      </c>
      <c r="F61" s="21"/>
      <c r="G61" s="21"/>
      <c r="H61" s="21">
        <v>2014</v>
      </c>
    </row>
    <row r="62" spans="1:22" ht="7.5" customHeight="1" x14ac:dyDescent="0.25">
      <c r="D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x14ac:dyDescent="0.25">
      <c r="A63" s="14" t="s">
        <v>84</v>
      </c>
      <c r="D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7.5" customHeight="1" x14ac:dyDescent="0.25">
      <c r="D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x14ac:dyDescent="0.25">
      <c r="B65" t="s">
        <v>69</v>
      </c>
      <c r="D65" s="2"/>
      <c r="E65" s="2">
        <f>+Income!I62+Income!J62+Income!J75-250</f>
        <v>1635.3</v>
      </c>
      <c r="H65" s="2">
        <v>1004.15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x14ac:dyDescent="0.25">
      <c r="B66" t="s">
        <v>279</v>
      </c>
      <c r="D66" s="2"/>
      <c r="E66" s="2">
        <v>570.86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x14ac:dyDescent="0.25">
      <c r="B67" t="s">
        <v>190</v>
      </c>
      <c r="D67" s="2"/>
      <c r="E67" s="2">
        <f>+Income!K62</f>
        <v>944.5</v>
      </c>
      <c r="H67" s="22" t="s">
        <v>128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x14ac:dyDescent="0.25">
      <c r="B68" t="s">
        <v>85</v>
      </c>
      <c r="D68" s="2"/>
      <c r="E68" s="2">
        <f>+Income!U64</f>
        <v>189.67000000000002</v>
      </c>
      <c r="H68" s="2">
        <v>165.25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x14ac:dyDescent="0.25">
      <c r="B69" t="s">
        <v>86</v>
      </c>
      <c r="D69" s="2"/>
      <c r="E69" s="2">
        <v>300</v>
      </c>
      <c r="H69" s="2">
        <v>300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x14ac:dyDescent="0.25">
      <c r="B70" t="s">
        <v>87</v>
      </c>
      <c r="D70" s="2"/>
      <c r="E70" s="2">
        <v>36.4</v>
      </c>
      <c r="H70" s="22" t="s">
        <v>128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x14ac:dyDescent="0.25">
      <c r="B71" t="s">
        <v>99</v>
      </c>
      <c r="D71" s="2"/>
      <c r="E71" s="2">
        <f>+Income!L62+Income!L75</f>
        <v>1851.26</v>
      </c>
      <c r="H71" s="2">
        <v>1422.65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x14ac:dyDescent="0.25">
      <c r="B72" t="s">
        <v>230</v>
      </c>
      <c r="D72" s="2"/>
      <c r="E72" s="2">
        <f>+Income!T75+Income!T62</f>
        <v>156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x14ac:dyDescent="0.25">
      <c r="B73" t="s">
        <v>41</v>
      </c>
      <c r="D73" s="2"/>
      <c r="E73" s="2">
        <f>+Income!V62</f>
        <v>258.08</v>
      </c>
      <c r="H73" s="2">
        <v>89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x14ac:dyDescent="0.25">
      <c r="B74" t="s">
        <v>247</v>
      </c>
      <c r="D74" s="2"/>
      <c r="E74" s="2">
        <f>+Income!P62</f>
        <v>179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x14ac:dyDescent="0.25">
      <c r="B75" s="38" t="s">
        <v>262</v>
      </c>
      <c r="C75" s="38"/>
      <c r="D75" s="39"/>
      <c r="E75" s="39">
        <f>+Income!Q62</f>
        <v>120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x14ac:dyDescent="0.25">
      <c r="B76" s="38" t="s">
        <v>254</v>
      </c>
      <c r="C76" s="38"/>
      <c r="D76" s="39"/>
      <c r="E76" s="39">
        <f>+Income!S62</f>
        <v>505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x14ac:dyDescent="0.25">
      <c r="B77" t="s">
        <v>195</v>
      </c>
      <c r="D77" s="2"/>
      <c r="E77" s="2">
        <f>+Income!O62-36.4</f>
        <v>128.94</v>
      </c>
      <c r="H77" s="2">
        <v>11.05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x14ac:dyDescent="0.25">
      <c r="D78" s="2"/>
      <c r="E78" s="10"/>
      <c r="F78" s="2">
        <f>SUM(E64:E78)</f>
        <v>6875.0099999999993</v>
      </c>
      <c r="H78" s="10"/>
      <c r="I78" s="2">
        <f>SUM(H64:H78)</f>
        <v>2992.1000000000004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7.5" customHeight="1" thickBot="1" x14ac:dyDescent="0.3">
      <c r="D79" s="2"/>
      <c r="F79" s="19"/>
      <c r="I79" s="19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5.75" thickTop="1" x14ac:dyDescent="0.25">
      <c r="A80" s="14" t="s">
        <v>88</v>
      </c>
      <c r="D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7.5" customHeight="1" x14ac:dyDescent="0.25">
      <c r="D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x14ac:dyDescent="0.25">
      <c r="B82" t="s">
        <v>69</v>
      </c>
      <c r="D82" s="2"/>
      <c r="E82" s="2">
        <f>+Expenses!R95-250-Income!AC62</f>
        <v>455.65999999999991</v>
      </c>
      <c r="H82" s="2">
        <v>269.77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x14ac:dyDescent="0.25">
      <c r="B83" t="s">
        <v>190</v>
      </c>
      <c r="D83" s="2"/>
      <c r="E83" s="2">
        <f>+Expenses!Z108</f>
        <v>411.61</v>
      </c>
      <c r="H83" s="22" t="s">
        <v>128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x14ac:dyDescent="0.25">
      <c r="B84" t="s">
        <v>279</v>
      </c>
      <c r="D84" s="2"/>
      <c r="E84" s="2">
        <f>+Expenses!O95</f>
        <v>482.95</v>
      </c>
      <c r="H84" s="2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x14ac:dyDescent="0.25">
      <c r="B85" t="s">
        <v>85</v>
      </c>
      <c r="D85" s="2"/>
      <c r="H85" s="22" t="s">
        <v>128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x14ac:dyDescent="0.25">
      <c r="B86" t="s">
        <v>65</v>
      </c>
      <c r="D86" s="2"/>
      <c r="E86" s="2">
        <f>+Expenses!Q106</f>
        <v>19.54</v>
      </c>
      <c r="H86" s="2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x14ac:dyDescent="0.25">
      <c r="B87" t="s">
        <v>118</v>
      </c>
      <c r="D87" s="2"/>
      <c r="H87" s="22">
        <v>21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x14ac:dyDescent="0.25">
      <c r="B88" t="s">
        <v>247</v>
      </c>
      <c r="D88" s="2"/>
      <c r="E88" s="2">
        <f>+Expenses!U106</f>
        <v>16.21</v>
      </c>
      <c r="H88" s="2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x14ac:dyDescent="0.25">
      <c r="B89" t="s">
        <v>254</v>
      </c>
      <c r="D89" s="2"/>
      <c r="E89" s="2">
        <f>+Expenses!W106</f>
        <v>97.7</v>
      </c>
      <c r="H89" s="2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x14ac:dyDescent="0.25">
      <c r="B90" t="s">
        <v>99</v>
      </c>
      <c r="D90" s="2"/>
      <c r="E90" s="2">
        <f>+Expenses!Y95+Expenses!Y106</f>
        <v>581.26</v>
      </c>
      <c r="H90" s="2">
        <v>446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x14ac:dyDescent="0.25">
      <c r="B91" t="s">
        <v>103</v>
      </c>
      <c r="D91" s="2"/>
      <c r="E91" s="2">
        <f>+Expenses!T108</f>
        <v>0</v>
      </c>
      <c r="H91" s="2">
        <v>384.3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x14ac:dyDescent="0.25">
      <c r="D92" s="2"/>
      <c r="E92" s="10"/>
      <c r="F92" s="2">
        <f>SUM(E81:E92)</f>
        <v>2064.9300000000003</v>
      </c>
      <c r="H92" s="10"/>
      <c r="I92" s="2">
        <f>SUM(H81:H92)</f>
        <v>1121.07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7.5" customHeight="1" thickBot="1" x14ac:dyDescent="0.3">
      <c r="D93" s="2"/>
      <c r="F93" s="19"/>
      <c r="I93" s="19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5.75" thickTop="1" x14ac:dyDescent="0.25">
      <c r="A94" s="14" t="s">
        <v>89</v>
      </c>
      <c r="D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7.5" customHeight="1" x14ac:dyDescent="0.25">
      <c r="D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x14ac:dyDescent="0.25">
      <c r="B96" t="s">
        <v>17</v>
      </c>
      <c r="D96" s="2"/>
      <c r="E96" s="2">
        <f>+Expenses!G108</f>
        <v>1272.94</v>
      </c>
      <c r="H96" s="2">
        <v>675.59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x14ac:dyDescent="0.25">
      <c r="B97" t="s">
        <v>18</v>
      </c>
      <c r="D97" s="2"/>
      <c r="E97" s="2">
        <f>+Expenses!H108</f>
        <v>463.62999999999994</v>
      </c>
      <c r="H97" s="2">
        <v>361.65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x14ac:dyDescent="0.25">
      <c r="B98" t="s">
        <v>275</v>
      </c>
      <c r="D98" s="2"/>
      <c r="E98" s="2">
        <v>387.1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x14ac:dyDescent="0.25">
      <c r="B99" t="s">
        <v>54</v>
      </c>
      <c r="D99" s="2"/>
      <c r="E99" s="2">
        <f>+Expenses!I108</f>
        <v>289.2</v>
      </c>
      <c r="H99" s="2">
        <v>1283.3800000000001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x14ac:dyDescent="0.25">
      <c r="D100" s="2"/>
      <c r="E100" s="10"/>
      <c r="F100" s="2">
        <f>SUM(E95:E100)</f>
        <v>2412.87</v>
      </c>
      <c r="H100" s="10"/>
      <c r="I100" s="2">
        <f>SUM(H95:H100)</f>
        <v>2320.62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7.5" customHeight="1" thickBot="1" x14ac:dyDescent="0.3">
      <c r="D101" s="2"/>
      <c r="F101" s="19"/>
      <c r="I101" s="19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5.75" thickTop="1" x14ac:dyDescent="0.25">
      <c r="A102" s="14" t="s">
        <v>90</v>
      </c>
      <c r="D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7.5" customHeight="1" x14ac:dyDescent="0.25">
      <c r="D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x14ac:dyDescent="0.25">
      <c r="B104" t="s">
        <v>196</v>
      </c>
      <c r="D104" s="2"/>
      <c r="E104" s="2">
        <f>+Expenses!N108</f>
        <v>0</v>
      </c>
      <c r="H104" s="2">
        <v>200.27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x14ac:dyDescent="0.25">
      <c r="B105" t="s">
        <v>129</v>
      </c>
      <c r="D105" s="2"/>
      <c r="E105" s="2">
        <v>0</v>
      </c>
      <c r="H105" s="2">
        <v>15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x14ac:dyDescent="0.25">
      <c r="B106" t="s">
        <v>21</v>
      </c>
      <c r="D106" s="2"/>
      <c r="E106" s="2">
        <f>+Expenses!L108</f>
        <v>282.5</v>
      </c>
      <c r="H106" s="2">
        <v>299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x14ac:dyDescent="0.25">
      <c r="B107" t="s">
        <v>91</v>
      </c>
      <c r="D107" s="2"/>
      <c r="E107" s="2">
        <v>64.95</v>
      </c>
      <c r="H107" s="2">
        <v>80.64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x14ac:dyDescent="0.25">
      <c r="B108" t="s">
        <v>243</v>
      </c>
      <c r="D108" s="2"/>
      <c r="E108" s="2">
        <f>+Expenses!Q44</f>
        <v>1680</v>
      </c>
      <c r="H108" s="2"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x14ac:dyDescent="0.25">
      <c r="B109" t="s">
        <v>42</v>
      </c>
      <c r="D109" s="2"/>
      <c r="E109" s="2">
        <f>+Expenses!P108</f>
        <v>26.240000000000002</v>
      </c>
      <c r="H109" s="2">
        <v>28.76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x14ac:dyDescent="0.25">
      <c r="B110" t="s">
        <v>197</v>
      </c>
      <c r="D110" s="2"/>
      <c r="E110" s="2">
        <v>2330.64</v>
      </c>
      <c r="H110" s="2">
        <v>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25">
      <c r="B111" t="s">
        <v>198</v>
      </c>
      <c r="D111" s="2"/>
      <c r="E111" s="2">
        <v>500</v>
      </c>
      <c r="H111" s="2"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25">
      <c r="B112" t="s">
        <v>222</v>
      </c>
      <c r="D112" s="2"/>
      <c r="E112" s="2">
        <v>172.39</v>
      </c>
      <c r="H112" s="2"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25">
      <c r="B113" t="s">
        <v>94</v>
      </c>
      <c r="D113" s="2"/>
      <c r="H113" s="2">
        <v>8.98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25">
      <c r="D114" s="2"/>
      <c r="E114" s="10"/>
      <c r="F114" s="2">
        <f>SUM(E103:E114)</f>
        <v>5056.72</v>
      </c>
      <c r="H114" s="10"/>
      <c r="I114" s="2">
        <f>SUM(H103:H114)</f>
        <v>632.65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7.5" customHeight="1" thickBot="1" x14ac:dyDescent="0.3">
      <c r="A115"/>
      <c r="D115" s="2"/>
      <c r="F115" s="19"/>
      <c r="I115" s="19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5.75" thickTop="1" x14ac:dyDescent="0.25">
      <c r="A116"/>
      <c r="D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25">
      <c r="A117" s="14" t="s">
        <v>100</v>
      </c>
      <c r="D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x14ac:dyDescent="0.25">
      <c r="A118"/>
      <c r="D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x14ac:dyDescent="0.25">
      <c r="A119"/>
      <c r="B119" t="s">
        <v>101</v>
      </c>
      <c r="D119" s="2"/>
      <c r="H119" s="22">
        <v>500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x14ac:dyDescent="0.25">
      <c r="A120"/>
      <c r="B120" t="s">
        <v>102</v>
      </c>
      <c r="D120" s="2"/>
      <c r="H120" s="22">
        <v>2000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x14ac:dyDescent="0.25">
      <c r="A121"/>
      <c r="B121" t="s">
        <v>284</v>
      </c>
      <c r="D121" s="2"/>
      <c r="E121" s="2">
        <v>1600</v>
      </c>
      <c r="H121" s="2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x14ac:dyDescent="0.25">
      <c r="A122"/>
      <c r="D122" s="2"/>
      <c r="E122" s="10"/>
      <c r="F122" s="16">
        <f>SUM(E119:E122)</f>
        <v>1600</v>
      </c>
      <c r="H122" s="23"/>
      <c r="I122" s="16">
        <f>SUM(H119:H122)</f>
        <v>2500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7.5" customHeight="1" thickBot="1" x14ac:dyDescent="0.3">
      <c r="A123"/>
      <c r="D123" s="2"/>
      <c r="F123" s="19"/>
      <c r="I123" s="19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5.75" thickTop="1" x14ac:dyDescent="0.25">
      <c r="A124"/>
      <c r="D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x14ac:dyDescent="0.25">
      <c r="A125"/>
      <c r="D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x14ac:dyDescent="0.25">
      <c r="A126"/>
      <c r="D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x14ac:dyDescent="0.25">
      <c r="A127"/>
      <c r="D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x14ac:dyDescent="0.25">
      <c r="A128"/>
      <c r="D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x14ac:dyDescent="0.25">
      <c r="A129"/>
      <c r="D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x14ac:dyDescent="0.25">
      <c r="A130"/>
      <c r="D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x14ac:dyDescent="0.25">
      <c r="A131"/>
      <c r="D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x14ac:dyDescent="0.25">
      <c r="A132"/>
      <c r="D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x14ac:dyDescent="0.25">
      <c r="A133"/>
      <c r="D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x14ac:dyDescent="0.25">
      <c r="A134"/>
      <c r="D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x14ac:dyDescent="0.25">
      <c r="A135"/>
      <c r="D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x14ac:dyDescent="0.25">
      <c r="A136"/>
      <c r="D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x14ac:dyDescent="0.25">
      <c r="A137"/>
      <c r="D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x14ac:dyDescent="0.25">
      <c r="A138"/>
      <c r="D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x14ac:dyDescent="0.25">
      <c r="A139"/>
      <c r="D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x14ac:dyDescent="0.25">
      <c r="A140"/>
      <c r="D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x14ac:dyDescent="0.25">
      <c r="A141"/>
      <c r="D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x14ac:dyDescent="0.25">
      <c r="A142"/>
      <c r="D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x14ac:dyDescent="0.25">
      <c r="A143"/>
      <c r="D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x14ac:dyDescent="0.25">
      <c r="A144"/>
      <c r="D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x14ac:dyDescent="0.25">
      <c r="A145"/>
      <c r="D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x14ac:dyDescent="0.25">
      <c r="A146"/>
      <c r="D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x14ac:dyDescent="0.25">
      <c r="A147"/>
      <c r="D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x14ac:dyDescent="0.25">
      <c r="A148"/>
      <c r="D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x14ac:dyDescent="0.25">
      <c r="A149"/>
      <c r="D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x14ac:dyDescent="0.25">
      <c r="A150"/>
      <c r="D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x14ac:dyDescent="0.25">
      <c r="A151"/>
      <c r="D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x14ac:dyDescent="0.25">
      <c r="A152"/>
      <c r="D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x14ac:dyDescent="0.25">
      <c r="A153"/>
      <c r="D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x14ac:dyDescent="0.25">
      <c r="A154"/>
      <c r="D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x14ac:dyDescent="0.25">
      <c r="A155"/>
      <c r="D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x14ac:dyDescent="0.25">
      <c r="A156"/>
      <c r="D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x14ac:dyDescent="0.25">
      <c r="A157"/>
      <c r="D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x14ac:dyDescent="0.25">
      <c r="A158"/>
      <c r="D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x14ac:dyDescent="0.25">
      <c r="A159"/>
      <c r="D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x14ac:dyDescent="0.25">
      <c r="A160"/>
      <c r="D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x14ac:dyDescent="0.25">
      <c r="A161"/>
      <c r="D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x14ac:dyDescent="0.25">
      <c r="A162"/>
      <c r="D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x14ac:dyDescent="0.25">
      <c r="A163"/>
      <c r="D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x14ac:dyDescent="0.25">
      <c r="A164"/>
      <c r="D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x14ac:dyDescent="0.25">
      <c r="A165"/>
      <c r="D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x14ac:dyDescent="0.25">
      <c r="A166"/>
      <c r="D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x14ac:dyDescent="0.25">
      <c r="A167"/>
      <c r="D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x14ac:dyDescent="0.25">
      <c r="A168"/>
      <c r="D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x14ac:dyDescent="0.25">
      <c r="A169"/>
      <c r="D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x14ac:dyDescent="0.25">
      <c r="A170"/>
      <c r="D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x14ac:dyDescent="0.25">
      <c r="A171"/>
      <c r="D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x14ac:dyDescent="0.25">
      <c r="A172"/>
      <c r="D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x14ac:dyDescent="0.25">
      <c r="A173"/>
      <c r="D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x14ac:dyDescent="0.25">
      <c r="A174"/>
      <c r="D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x14ac:dyDescent="0.25">
      <c r="A175"/>
      <c r="D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x14ac:dyDescent="0.25">
      <c r="A176"/>
      <c r="D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x14ac:dyDescent="0.25">
      <c r="A177"/>
      <c r="D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x14ac:dyDescent="0.25">
      <c r="A178"/>
      <c r="D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x14ac:dyDescent="0.25">
      <c r="A179"/>
      <c r="D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x14ac:dyDescent="0.25">
      <c r="A180"/>
      <c r="D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x14ac:dyDescent="0.25">
      <c r="A181"/>
      <c r="D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x14ac:dyDescent="0.25">
      <c r="A182"/>
      <c r="D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x14ac:dyDescent="0.25">
      <c r="A183"/>
      <c r="D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x14ac:dyDescent="0.25">
      <c r="A184"/>
      <c r="D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x14ac:dyDescent="0.25">
      <c r="A185"/>
      <c r="D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x14ac:dyDescent="0.25">
      <c r="A186"/>
      <c r="D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x14ac:dyDescent="0.25">
      <c r="A187"/>
      <c r="D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x14ac:dyDescent="0.25">
      <c r="A188"/>
      <c r="D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x14ac:dyDescent="0.25">
      <c r="A189"/>
      <c r="D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x14ac:dyDescent="0.25">
      <c r="A190"/>
      <c r="D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x14ac:dyDescent="0.25">
      <c r="A191"/>
      <c r="D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x14ac:dyDescent="0.25">
      <c r="A192"/>
      <c r="D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x14ac:dyDescent="0.25">
      <c r="A193"/>
      <c r="D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x14ac:dyDescent="0.25">
      <c r="A194"/>
      <c r="D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x14ac:dyDescent="0.25">
      <c r="A195"/>
      <c r="D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x14ac:dyDescent="0.25">
      <c r="A196"/>
      <c r="D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x14ac:dyDescent="0.25">
      <c r="A197"/>
      <c r="D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x14ac:dyDescent="0.25">
      <c r="A198"/>
      <c r="D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x14ac:dyDescent="0.25">
      <c r="A199"/>
      <c r="D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x14ac:dyDescent="0.25">
      <c r="A200"/>
      <c r="D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x14ac:dyDescent="0.25">
      <c r="A201"/>
      <c r="D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x14ac:dyDescent="0.25">
      <c r="A202"/>
      <c r="D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x14ac:dyDescent="0.25">
      <c r="A203"/>
      <c r="D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x14ac:dyDescent="0.25">
      <c r="A204"/>
      <c r="D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x14ac:dyDescent="0.25">
      <c r="A205"/>
      <c r="D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x14ac:dyDescent="0.25">
      <c r="A206"/>
      <c r="D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x14ac:dyDescent="0.25">
      <c r="A207"/>
      <c r="D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x14ac:dyDescent="0.25">
      <c r="A208"/>
      <c r="D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x14ac:dyDescent="0.25">
      <c r="A209"/>
      <c r="D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x14ac:dyDescent="0.25">
      <c r="A210"/>
      <c r="D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x14ac:dyDescent="0.25">
      <c r="A211"/>
      <c r="D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x14ac:dyDescent="0.25">
      <c r="A212"/>
      <c r="D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x14ac:dyDescent="0.25">
      <c r="A213"/>
      <c r="D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x14ac:dyDescent="0.25">
      <c r="A214"/>
      <c r="D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x14ac:dyDescent="0.25">
      <c r="A215"/>
      <c r="D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x14ac:dyDescent="0.25">
      <c r="A216"/>
      <c r="D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x14ac:dyDescent="0.25">
      <c r="A217"/>
      <c r="D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x14ac:dyDescent="0.25">
      <c r="A218"/>
      <c r="D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x14ac:dyDescent="0.25">
      <c r="A219"/>
      <c r="D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x14ac:dyDescent="0.25">
      <c r="A220"/>
      <c r="D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x14ac:dyDescent="0.25">
      <c r="A221"/>
      <c r="D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x14ac:dyDescent="0.25">
      <c r="A222"/>
      <c r="D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x14ac:dyDescent="0.25">
      <c r="A223"/>
      <c r="D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x14ac:dyDescent="0.25">
      <c r="A224"/>
      <c r="D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x14ac:dyDescent="0.25">
      <c r="A225"/>
      <c r="D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x14ac:dyDescent="0.25">
      <c r="A226"/>
      <c r="D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x14ac:dyDescent="0.25">
      <c r="A227"/>
      <c r="D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x14ac:dyDescent="0.25">
      <c r="A228"/>
      <c r="D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x14ac:dyDescent="0.25">
      <c r="A229"/>
      <c r="D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x14ac:dyDescent="0.25">
      <c r="A230"/>
      <c r="D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x14ac:dyDescent="0.25">
      <c r="A231"/>
      <c r="D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x14ac:dyDescent="0.25">
      <c r="A232"/>
      <c r="D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x14ac:dyDescent="0.25">
      <c r="A233"/>
      <c r="D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x14ac:dyDescent="0.25">
      <c r="A234"/>
      <c r="D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x14ac:dyDescent="0.25">
      <c r="A235"/>
      <c r="D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x14ac:dyDescent="0.25">
      <c r="A236"/>
      <c r="D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x14ac:dyDescent="0.25">
      <c r="A237"/>
      <c r="D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x14ac:dyDescent="0.25">
      <c r="A238"/>
      <c r="D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x14ac:dyDescent="0.25">
      <c r="A239"/>
      <c r="D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x14ac:dyDescent="0.25">
      <c r="A240"/>
      <c r="D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x14ac:dyDescent="0.25">
      <c r="A241"/>
      <c r="D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x14ac:dyDescent="0.25">
      <c r="A242"/>
      <c r="D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x14ac:dyDescent="0.25">
      <c r="A243"/>
      <c r="D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x14ac:dyDescent="0.25">
      <c r="A244"/>
      <c r="D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x14ac:dyDescent="0.25">
      <c r="A245"/>
      <c r="D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x14ac:dyDescent="0.25">
      <c r="A246"/>
      <c r="D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x14ac:dyDescent="0.25">
      <c r="A247"/>
      <c r="D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x14ac:dyDescent="0.25">
      <c r="A248"/>
      <c r="D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x14ac:dyDescent="0.25">
      <c r="A249"/>
      <c r="D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x14ac:dyDescent="0.25">
      <c r="A250"/>
      <c r="D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x14ac:dyDescent="0.25">
      <c r="A251"/>
      <c r="D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x14ac:dyDescent="0.25">
      <c r="A252"/>
      <c r="D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x14ac:dyDescent="0.25">
      <c r="A253"/>
      <c r="D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x14ac:dyDescent="0.25">
      <c r="A254"/>
      <c r="D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x14ac:dyDescent="0.25">
      <c r="A255"/>
      <c r="D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x14ac:dyDescent="0.25">
      <c r="A256"/>
      <c r="D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x14ac:dyDescent="0.25">
      <c r="A257"/>
      <c r="D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x14ac:dyDescent="0.25">
      <c r="A258"/>
      <c r="D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x14ac:dyDescent="0.25">
      <c r="A259"/>
      <c r="D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x14ac:dyDescent="0.25">
      <c r="A260"/>
      <c r="D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x14ac:dyDescent="0.25">
      <c r="A261"/>
      <c r="D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x14ac:dyDescent="0.25">
      <c r="A262"/>
      <c r="D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x14ac:dyDescent="0.25">
      <c r="A263"/>
      <c r="D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x14ac:dyDescent="0.25">
      <c r="A264"/>
      <c r="D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x14ac:dyDescent="0.25">
      <c r="A265"/>
      <c r="D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x14ac:dyDescent="0.25">
      <c r="A266"/>
      <c r="D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x14ac:dyDescent="0.25">
      <c r="A267"/>
      <c r="D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x14ac:dyDescent="0.25">
      <c r="A268"/>
      <c r="D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x14ac:dyDescent="0.25">
      <c r="A269"/>
      <c r="D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x14ac:dyDescent="0.25">
      <c r="A270"/>
      <c r="D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x14ac:dyDescent="0.25">
      <c r="A271"/>
      <c r="D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x14ac:dyDescent="0.25">
      <c r="A272"/>
      <c r="D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x14ac:dyDescent="0.25">
      <c r="A273"/>
      <c r="D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x14ac:dyDescent="0.25">
      <c r="A274"/>
      <c r="D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x14ac:dyDescent="0.25">
      <c r="A275"/>
      <c r="D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x14ac:dyDescent="0.25">
      <c r="A276"/>
      <c r="D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x14ac:dyDescent="0.25">
      <c r="A277"/>
      <c r="D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x14ac:dyDescent="0.25">
      <c r="A278"/>
      <c r="D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x14ac:dyDescent="0.25">
      <c r="A279"/>
      <c r="D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x14ac:dyDescent="0.25">
      <c r="A280"/>
      <c r="D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x14ac:dyDescent="0.25">
      <c r="A281"/>
      <c r="D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x14ac:dyDescent="0.25">
      <c r="A282"/>
      <c r="D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x14ac:dyDescent="0.25">
      <c r="A283"/>
      <c r="D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x14ac:dyDescent="0.25">
      <c r="A284"/>
      <c r="D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x14ac:dyDescent="0.25">
      <c r="A285"/>
      <c r="D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x14ac:dyDescent="0.25">
      <c r="A286"/>
      <c r="D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x14ac:dyDescent="0.25">
      <c r="A287"/>
      <c r="D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x14ac:dyDescent="0.25">
      <c r="A288"/>
      <c r="D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x14ac:dyDescent="0.25">
      <c r="A289"/>
      <c r="D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x14ac:dyDescent="0.25">
      <c r="A290"/>
      <c r="D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x14ac:dyDescent="0.25">
      <c r="A291"/>
      <c r="D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x14ac:dyDescent="0.25">
      <c r="A292"/>
      <c r="D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x14ac:dyDescent="0.25">
      <c r="A293"/>
      <c r="D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x14ac:dyDescent="0.25">
      <c r="A294"/>
      <c r="D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x14ac:dyDescent="0.25">
      <c r="A295"/>
      <c r="D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x14ac:dyDescent="0.25">
      <c r="A296"/>
      <c r="D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x14ac:dyDescent="0.25">
      <c r="A297"/>
      <c r="D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x14ac:dyDescent="0.25">
      <c r="A298"/>
      <c r="D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x14ac:dyDescent="0.25">
      <c r="A299"/>
      <c r="D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x14ac:dyDescent="0.25">
      <c r="A300"/>
      <c r="D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x14ac:dyDescent="0.25">
      <c r="A301"/>
      <c r="D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x14ac:dyDescent="0.25">
      <c r="A302"/>
      <c r="D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x14ac:dyDescent="0.25">
      <c r="A303"/>
      <c r="D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x14ac:dyDescent="0.25">
      <c r="A304"/>
      <c r="D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x14ac:dyDescent="0.25">
      <c r="A305"/>
      <c r="D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x14ac:dyDescent="0.25">
      <c r="A306"/>
      <c r="D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x14ac:dyDescent="0.25">
      <c r="A307"/>
      <c r="D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x14ac:dyDescent="0.25">
      <c r="A308"/>
      <c r="D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x14ac:dyDescent="0.25">
      <c r="A309"/>
      <c r="D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x14ac:dyDescent="0.25">
      <c r="A310"/>
      <c r="D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x14ac:dyDescent="0.25">
      <c r="A311"/>
      <c r="D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x14ac:dyDescent="0.25">
      <c r="A312"/>
      <c r="D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x14ac:dyDescent="0.25">
      <c r="A313"/>
      <c r="D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x14ac:dyDescent="0.25">
      <c r="A314"/>
      <c r="D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x14ac:dyDescent="0.25">
      <c r="A315"/>
      <c r="D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x14ac:dyDescent="0.25">
      <c r="A316"/>
      <c r="D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x14ac:dyDescent="0.25">
      <c r="A317"/>
      <c r="D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x14ac:dyDescent="0.25">
      <c r="A318"/>
      <c r="D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x14ac:dyDescent="0.25">
      <c r="A319"/>
      <c r="D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x14ac:dyDescent="0.25">
      <c r="A320"/>
      <c r="D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x14ac:dyDescent="0.25">
      <c r="A321"/>
      <c r="D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x14ac:dyDescent="0.25">
      <c r="A322"/>
      <c r="D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x14ac:dyDescent="0.25">
      <c r="A323"/>
      <c r="D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x14ac:dyDescent="0.25">
      <c r="A324"/>
      <c r="D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x14ac:dyDescent="0.25">
      <c r="A325"/>
      <c r="D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x14ac:dyDescent="0.25">
      <c r="A326"/>
      <c r="D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x14ac:dyDescent="0.25">
      <c r="A327"/>
      <c r="D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x14ac:dyDescent="0.25">
      <c r="A328"/>
      <c r="D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x14ac:dyDescent="0.25">
      <c r="A329"/>
      <c r="D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x14ac:dyDescent="0.25">
      <c r="A330"/>
      <c r="D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x14ac:dyDescent="0.25">
      <c r="A331"/>
      <c r="D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x14ac:dyDescent="0.25">
      <c r="A332"/>
      <c r="D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x14ac:dyDescent="0.25">
      <c r="A333"/>
      <c r="D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x14ac:dyDescent="0.25">
      <c r="A334"/>
      <c r="D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x14ac:dyDescent="0.25">
      <c r="A335"/>
      <c r="D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x14ac:dyDescent="0.25">
      <c r="A336"/>
      <c r="D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x14ac:dyDescent="0.25">
      <c r="A337"/>
      <c r="D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x14ac:dyDescent="0.25">
      <c r="A338"/>
      <c r="D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x14ac:dyDescent="0.25">
      <c r="A339"/>
      <c r="D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x14ac:dyDescent="0.25">
      <c r="A340"/>
      <c r="D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x14ac:dyDescent="0.25">
      <c r="A341"/>
      <c r="D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x14ac:dyDescent="0.25">
      <c r="A342"/>
      <c r="D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x14ac:dyDescent="0.25">
      <c r="A343"/>
      <c r="D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x14ac:dyDescent="0.25">
      <c r="A344"/>
      <c r="D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x14ac:dyDescent="0.25">
      <c r="A345"/>
      <c r="D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x14ac:dyDescent="0.25">
      <c r="A346"/>
      <c r="D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x14ac:dyDescent="0.25">
      <c r="A347"/>
      <c r="D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x14ac:dyDescent="0.25">
      <c r="A348"/>
      <c r="D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x14ac:dyDescent="0.25">
      <c r="A349"/>
      <c r="D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x14ac:dyDescent="0.25">
      <c r="A350"/>
      <c r="D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x14ac:dyDescent="0.25">
      <c r="A351"/>
      <c r="D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x14ac:dyDescent="0.25">
      <c r="A352"/>
      <c r="D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x14ac:dyDescent="0.25">
      <c r="A353"/>
      <c r="D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x14ac:dyDescent="0.25">
      <c r="A354"/>
      <c r="D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x14ac:dyDescent="0.25">
      <c r="A355"/>
      <c r="D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x14ac:dyDescent="0.25">
      <c r="A356"/>
      <c r="D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x14ac:dyDescent="0.25">
      <c r="A357"/>
      <c r="D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x14ac:dyDescent="0.25">
      <c r="A358"/>
      <c r="D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x14ac:dyDescent="0.25">
      <c r="A359"/>
      <c r="D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x14ac:dyDescent="0.25">
      <c r="A360"/>
      <c r="D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x14ac:dyDescent="0.25">
      <c r="A361"/>
      <c r="D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x14ac:dyDescent="0.25">
      <c r="A362"/>
      <c r="D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x14ac:dyDescent="0.25">
      <c r="A363"/>
      <c r="D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x14ac:dyDescent="0.25">
      <c r="A364"/>
      <c r="D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x14ac:dyDescent="0.25">
      <c r="A365"/>
      <c r="D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x14ac:dyDescent="0.25">
      <c r="A366"/>
      <c r="D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x14ac:dyDescent="0.25">
      <c r="A367"/>
      <c r="D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x14ac:dyDescent="0.25">
      <c r="A368"/>
      <c r="D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x14ac:dyDescent="0.25">
      <c r="A369"/>
      <c r="D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x14ac:dyDescent="0.25">
      <c r="A370"/>
      <c r="D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x14ac:dyDescent="0.25">
      <c r="A371"/>
      <c r="D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x14ac:dyDescent="0.25">
      <c r="A372"/>
      <c r="D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x14ac:dyDescent="0.25">
      <c r="A373"/>
      <c r="D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x14ac:dyDescent="0.25">
      <c r="A374"/>
      <c r="D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x14ac:dyDescent="0.25">
      <c r="A375"/>
      <c r="D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x14ac:dyDescent="0.25">
      <c r="A376"/>
      <c r="D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x14ac:dyDescent="0.25">
      <c r="A377"/>
      <c r="D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x14ac:dyDescent="0.25">
      <c r="A378"/>
      <c r="D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x14ac:dyDescent="0.25">
      <c r="A379"/>
      <c r="D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x14ac:dyDescent="0.25">
      <c r="A380"/>
      <c r="D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x14ac:dyDescent="0.25">
      <c r="A381"/>
      <c r="D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x14ac:dyDescent="0.25">
      <c r="A382"/>
      <c r="D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x14ac:dyDescent="0.25">
      <c r="A383"/>
      <c r="D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x14ac:dyDescent="0.25">
      <c r="A384"/>
      <c r="D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x14ac:dyDescent="0.25">
      <c r="A385"/>
      <c r="D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x14ac:dyDescent="0.25">
      <c r="A386"/>
      <c r="D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x14ac:dyDescent="0.25">
      <c r="A387"/>
      <c r="D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x14ac:dyDescent="0.25">
      <c r="A388"/>
      <c r="D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x14ac:dyDescent="0.25">
      <c r="A389"/>
      <c r="D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x14ac:dyDescent="0.25">
      <c r="A390"/>
      <c r="D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x14ac:dyDescent="0.25">
      <c r="A391"/>
      <c r="D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x14ac:dyDescent="0.25">
      <c r="A392"/>
      <c r="D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x14ac:dyDescent="0.25">
      <c r="A393"/>
      <c r="D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x14ac:dyDescent="0.25">
      <c r="A394"/>
      <c r="D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x14ac:dyDescent="0.25">
      <c r="A395"/>
      <c r="D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x14ac:dyDescent="0.25">
      <c r="A396"/>
      <c r="D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x14ac:dyDescent="0.25">
      <c r="A397"/>
      <c r="D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x14ac:dyDescent="0.25">
      <c r="A398"/>
      <c r="D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x14ac:dyDescent="0.25">
      <c r="A399"/>
      <c r="D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x14ac:dyDescent="0.25">
      <c r="A400"/>
      <c r="D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x14ac:dyDescent="0.25">
      <c r="A401"/>
      <c r="D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x14ac:dyDescent="0.25">
      <c r="A402"/>
      <c r="D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x14ac:dyDescent="0.25">
      <c r="A403"/>
      <c r="D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x14ac:dyDescent="0.25">
      <c r="A404"/>
      <c r="D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x14ac:dyDescent="0.25">
      <c r="A405"/>
      <c r="D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x14ac:dyDescent="0.25">
      <c r="A406"/>
      <c r="D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x14ac:dyDescent="0.25">
      <c r="A407"/>
      <c r="D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x14ac:dyDescent="0.25">
      <c r="A408"/>
      <c r="D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x14ac:dyDescent="0.25">
      <c r="A409"/>
      <c r="D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x14ac:dyDescent="0.25">
      <c r="A410"/>
      <c r="D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x14ac:dyDescent="0.25">
      <c r="A411"/>
      <c r="D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x14ac:dyDescent="0.25">
      <c r="A412"/>
      <c r="D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x14ac:dyDescent="0.25">
      <c r="A413"/>
      <c r="D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x14ac:dyDescent="0.25">
      <c r="A414"/>
      <c r="D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x14ac:dyDescent="0.25">
      <c r="A415"/>
      <c r="D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x14ac:dyDescent="0.25">
      <c r="A416"/>
      <c r="D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x14ac:dyDescent="0.25">
      <c r="A417"/>
      <c r="D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x14ac:dyDescent="0.25">
      <c r="A418"/>
      <c r="D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x14ac:dyDescent="0.25">
      <c r="A419"/>
      <c r="D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x14ac:dyDescent="0.25">
      <c r="A420"/>
      <c r="D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x14ac:dyDescent="0.25">
      <c r="A421"/>
      <c r="D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x14ac:dyDescent="0.25">
      <c r="A422"/>
      <c r="D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x14ac:dyDescent="0.25">
      <c r="A423"/>
      <c r="D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x14ac:dyDescent="0.25">
      <c r="A424"/>
      <c r="D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x14ac:dyDescent="0.25">
      <c r="A425"/>
      <c r="D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x14ac:dyDescent="0.25">
      <c r="A426"/>
      <c r="D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x14ac:dyDescent="0.25">
      <c r="A427"/>
      <c r="D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x14ac:dyDescent="0.25">
      <c r="A428"/>
      <c r="D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x14ac:dyDescent="0.25">
      <c r="A429"/>
      <c r="D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x14ac:dyDescent="0.25">
      <c r="A430"/>
      <c r="D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x14ac:dyDescent="0.25">
      <c r="A431"/>
      <c r="D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x14ac:dyDescent="0.25">
      <c r="A432"/>
      <c r="D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x14ac:dyDescent="0.25">
      <c r="A433"/>
      <c r="D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x14ac:dyDescent="0.25">
      <c r="A434"/>
      <c r="D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x14ac:dyDescent="0.25">
      <c r="A435"/>
      <c r="D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x14ac:dyDescent="0.25">
      <c r="A436"/>
      <c r="D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x14ac:dyDescent="0.25">
      <c r="A437"/>
      <c r="D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x14ac:dyDescent="0.25">
      <c r="A438"/>
      <c r="D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x14ac:dyDescent="0.25">
      <c r="A439"/>
      <c r="D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x14ac:dyDescent="0.25">
      <c r="A440"/>
      <c r="D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x14ac:dyDescent="0.25">
      <c r="A441"/>
      <c r="D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x14ac:dyDescent="0.25">
      <c r="A442"/>
      <c r="D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x14ac:dyDescent="0.25">
      <c r="A443"/>
      <c r="D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x14ac:dyDescent="0.25">
      <c r="A444"/>
      <c r="D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x14ac:dyDescent="0.25">
      <c r="A445"/>
      <c r="D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x14ac:dyDescent="0.25">
      <c r="A446"/>
      <c r="D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x14ac:dyDescent="0.25">
      <c r="A447"/>
      <c r="D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x14ac:dyDescent="0.25">
      <c r="A448"/>
      <c r="D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x14ac:dyDescent="0.25">
      <c r="A449"/>
      <c r="D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x14ac:dyDescent="0.25">
      <c r="A450"/>
      <c r="D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x14ac:dyDescent="0.25">
      <c r="A451"/>
      <c r="D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x14ac:dyDescent="0.25">
      <c r="A452"/>
      <c r="D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x14ac:dyDescent="0.25">
      <c r="A453"/>
      <c r="D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x14ac:dyDescent="0.25">
      <c r="A454"/>
      <c r="D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x14ac:dyDescent="0.25">
      <c r="A455"/>
      <c r="D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x14ac:dyDescent="0.25">
      <c r="A456"/>
      <c r="D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x14ac:dyDescent="0.25">
      <c r="A457"/>
      <c r="D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x14ac:dyDescent="0.25">
      <c r="A458"/>
      <c r="D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x14ac:dyDescent="0.25">
      <c r="A459"/>
      <c r="D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x14ac:dyDescent="0.25">
      <c r="A460"/>
      <c r="D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x14ac:dyDescent="0.25">
      <c r="A461"/>
      <c r="D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x14ac:dyDescent="0.25">
      <c r="A462"/>
      <c r="D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x14ac:dyDescent="0.25">
      <c r="A463"/>
      <c r="D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x14ac:dyDescent="0.25">
      <c r="A464"/>
      <c r="D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x14ac:dyDescent="0.25">
      <c r="A465"/>
      <c r="D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x14ac:dyDescent="0.25">
      <c r="A466"/>
      <c r="D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x14ac:dyDescent="0.25">
      <c r="A467"/>
      <c r="D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x14ac:dyDescent="0.25">
      <c r="A468"/>
      <c r="D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x14ac:dyDescent="0.25">
      <c r="A469"/>
      <c r="D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x14ac:dyDescent="0.25">
      <c r="A470"/>
      <c r="D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x14ac:dyDescent="0.25">
      <c r="A471"/>
      <c r="D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x14ac:dyDescent="0.25">
      <c r="A472"/>
      <c r="D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x14ac:dyDescent="0.25">
      <c r="A473"/>
      <c r="D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x14ac:dyDescent="0.25">
      <c r="A474"/>
      <c r="D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x14ac:dyDescent="0.25">
      <c r="A475"/>
      <c r="D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x14ac:dyDescent="0.25">
      <c r="A476"/>
      <c r="D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x14ac:dyDescent="0.25">
      <c r="A477"/>
      <c r="D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x14ac:dyDescent="0.25">
      <c r="A478"/>
      <c r="D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x14ac:dyDescent="0.25">
      <c r="A479"/>
      <c r="D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x14ac:dyDescent="0.25">
      <c r="A480"/>
      <c r="D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x14ac:dyDescent="0.25">
      <c r="A481"/>
      <c r="D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x14ac:dyDescent="0.25">
      <c r="A482"/>
      <c r="D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x14ac:dyDescent="0.25">
      <c r="A483"/>
      <c r="D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x14ac:dyDescent="0.25">
      <c r="A484"/>
      <c r="D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x14ac:dyDescent="0.25">
      <c r="A485"/>
      <c r="D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x14ac:dyDescent="0.25">
      <c r="A486"/>
      <c r="D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x14ac:dyDescent="0.25">
      <c r="A487"/>
      <c r="D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x14ac:dyDescent="0.25">
      <c r="A488"/>
      <c r="D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x14ac:dyDescent="0.25">
      <c r="A489"/>
      <c r="D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x14ac:dyDescent="0.25">
      <c r="A490"/>
      <c r="D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x14ac:dyDescent="0.25">
      <c r="A491"/>
      <c r="D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x14ac:dyDescent="0.25">
      <c r="A492"/>
      <c r="D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x14ac:dyDescent="0.25">
      <c r="A493"/>
      <c r="D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x14ac:dyDescent="0.25">
      <c r="A494"/>
      <c r="D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x14ac:dyDescent="0.25">
      <c r="A495"/>
      <c r="D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x14ac:dyDescent="0.25">
      <c r="A496"/>
      <c r="D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x14ac:dyDescent="0.25">
      <c r="A497"/>
      <c r="D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x14ac:dyDescent="0.25">
      <c r="A498"/>
      <c r="D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x14ac:dyDescent="0.25">
      <c r="A499"/>
      <c r="D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x14ac:dyDescent="0.25">
      <c r="A500"/>
      <c r="D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x14ac:dyDescent="0.25">
      <c r="A501"/>
      <c r="D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x14ac:dyDescent="0.25">
      <c r="A502"/>
      <c r="D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x14ac:dyDescent="0.25">
      <c r="A503"/>
      <c r="D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x14ac:dyDescent="0.25">
      <c r="A504"/>
      <c r="D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x14ac:dyDescent="0.25">
      <c r="A505"/>
      <c r="D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x14ac:dyDescent="0.25">
      <c r="A506"/>
      <c r="D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x14ac:dyDescent="0.25">
      <c r="A507"/>
      <c r="D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x14ac:dyDescent="0.25">
      <c r="A508"/>
      <c r="D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x14ac:dyDescent="0.25">
      <c r="A509"/>
      <c r="D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x14ac:dyDescent="0.25">
      <c r="A510"/>
      <c r="D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x14ac:dyDescent="0.25">
      <c r="A511"/>
      <c r="D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x14ac:dyDescent="0.25">
      <c r="A512"/>
      <c r="D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x14ac:dyDescent="0.25">
      <c r="A513"/>
      <c r="D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x14ac:dyDescent="0.25">
      <c r="A514"/>
      <c r="D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x14ac:dyDescent="0.25">
      <c r="A515"/>
      <c r="D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x14ac:dyDescent="0.25">
      <c r="A516"/>
      <c r="D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x14ac:dyDescent="0.25">
      <c r="A517"/>
      <c r="D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x14ac:dyDescent="0.25">
      <c r="A518"/>
      <c r="D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x14ac:dyDescent="0.25">
      <c r="A519"/>
      <c r="D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x14ac:dyDescent="0.25">
      <c r="A520"/>
      <c r="D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x14ac:dyDescent="0.25">
      <c r="A521"/>
      <c r="D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x14ac:dyDescent="0.25">
      <c r="A522"/>
      <c r="D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x14ac:dyDescent="0.25">
      <c r="A523"/>
      <c r="D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x14ac:dyDescent="0.25">
      <c r="A524"/>
      <c r="D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x14ac:dyDescent="0.25">
      <c r="A525"/>
      <c r="D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x14ac:dyDescent="0.25">
      <c r="A526"/>
      <c r="D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x14ac:dyDescent="0.25">
      <c r="A527"/>
      <c r="D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x14ac:dyDescent="0.25">
      <c r="A528"/>
      <c r="D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x14ac:dyDescent="0.25">
      <c r="A529"/>
      <c r="D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x14ac:dyDescent="0.25">
      <c r="A530"/>
      <c r="D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x14ac:dyDescent="0.25">
      <c r="A531"/>
      <c r="D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x14ac:dyDescent="0.25">
      <c r="A532"/>
      <c r="D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x14ac:dyDescent="0.25">
      <c r="A533"/>
      <c r="D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x14ac:dyDescent="0.25">
      <c r="A534"/>
      <c r="D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x14ac:dyDescent="0.25">
      <c r="A535"/>
      <c r="D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x14ac:dyDescent="0.25">
      <c r="A536"/>
      <c r="D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x14ac:dyDescent="0.25">
      <c r="A537"/>
      <c r="D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x14ac:dyDescent="0.25">
      <c r="A538"/>
      <c r="D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x14ac:dyDescent="0.25">
      <c r="A539"/>
      <c r="D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x14ac:dyDescent="0.25">
      <c r="A540"/>
      <c r="D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x14ac:dyDescent="0.25">
      <c r="A541"/>
      <c r="D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x14ac:dyDescent="0.25">
      <c r="A542"/>
      <c r="D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x14ac:dyDescent="0.25">
      <c r="A543"/>
      <c r="D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x14ac:dyDescent="0.25">
      <c r="A544"/>
      <c r="D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x14ac:dyDescent="0.25">
      <c r="A545"/>
      <c r="D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x14ac:dyDescent="0.25">
      <c r="A546"/>
      <c r="D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x14ac:dyDescent="0.25">
      <c r="A547"/>
      <c r="D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x14ac:dyDescent="0.25">
      <c r="A548"/>
      <c r="D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x14ac:dyDescent="0.25">
      <c r="A549"/>
      <c r="D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x14ac:dyDescent="0.25">
      <c r="A550"/>
      <c r="D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x14ac:dyDescent="0.25">
      <c r="A551"/>
      <c r="D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x14ac:dyDescent="0.25">
      <c r="A552"/>
      <c r="D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x14ac:dyDescent="0.25">
      <c r="A553"/>
      <c r="D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x14ac:dyDescent="0.25">
      <c r="A554"/>
      <c r="D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x14ac:dyDescent="0.25">
      <c r="A555"/>
      <c r="D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x14ac:dyDescent="0.25">
      <c r="A556"/>
      <c r="D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x14ac:dyDescent="0.25">
      <c r="A557"/>
      <c r="D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x14ac:dyDescent="0.25">
      <c r="A558"/>
      <c r="D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x14ac:dyDescent="0.25">
      <c r="A559"/>
      <c r="D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x14ac:dyDescent="0.25">
      <c r="A560"/>
      <c r="D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x14ac:dyDescent="0.25">
      <c r="A561"/>
      <c r="D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x14ac:dyDescent="0.25">
      <c r="A562"/>
      <c r="D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x14ac:dyDescent="0.25">
      <c r="A563"/>
      <c r="D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x14ac:dyDescent="0.25">
      <c r="A564"/>
      <c r="D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x14ac:dyDescent="0.25">
      <c r="A565"/>
      <c r="D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x14ac:dyDescent="0.25">
      <c r="A566"/>
      <c r="D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x14ac:dyDescent="0.25">
      <c r="A567"/>
      <c r="D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x14ac:dyDescent="0.25">
      <c r="A568"/>
      <c r="D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x14ac:dyDescent="0.25">
      <c r="A569"/>
      <c r="D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x14ac:dyDescent="0.25">
      <c r="A570"/>
      <c r="D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x14ac:dyDescent="0.25">
      <c r="A571"/>
      <c r="D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x14ac:dyDescent="0.25">
      <c r="A572"/>
      <c r="D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x14ac:dyDescent="0.25">
      <c r="A573"/>
      <c r="D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x14ac:dyDescent="0.25">
      <c r="A574"/>
      <c r="D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x14ac:dyDescent="0.25">
      <c r="A575"/>
      <c r="D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x14ac:dyDescent="0.25">
      <c r="A576"/>
      <c r="D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x14ac:dyDescent="0.25">
      <c r="A577"/>
      <c r="D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x14ac:dyDescent="0.25">
      <c r="A578"/>
      <c r="D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x14ac:dyDescent="0.25">
      <c r="A579"/>
      <c r="D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x14ac:dyDescent="0.25">
      <c r="A580"/>
      <c r="D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x14ac:dyDescent="0.25">
      <c r="A581"/>
      <c r="D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x14ac:dyDescent="0.25">
      <c r="A582"/>
      <c r="D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x14ac:dyDescent="0.25">
      <c r="A583"/>
      <c r="D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x14ac:dyDescent="0.25">
      <c r="A584"/>
      <c r="D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x14ac:dyDescent="0.25">
      <c r="A585"/>
      <c r="D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x14ac:dyDescent="0.25">
      <c r="A586"/>
      <c r="D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x14ac:dyDescent="0.25">
      <c r="A587"/>
      <c r="D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x14ac:dyDescent="0.25">
      <c r="A588"/>
      <c r="D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x14ac:dyDescent="0.25">
      <c r="A589"/>
      <c r="D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x14ac:dyDescent="0.25">
      <c r="A590"/>
      <c r="D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x14ac:dyDescent="0.25">
      <c r="A591"/>
      <c r="D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x14ac:dyDescent="0.25">
      <c r="A592"/>
      <c r="D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x14ac:dyDescent="0.25">
      <c r="A593"/>
      <c r="D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x14ac:dyDescent="0.25">
      <c r="A594"/>
      <c r="D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x14ac:dyDescent="0.25">
      <c r="A595"/>
      <c r="D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x14ac:dyDescent="0.25">
      <c r="A596"/>
      <c r="D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x14ac:dyDescent="0.25">
      <c r="A597"/>
      <c r="D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x14ac:dyDescent="0.25">
      <c r="A598"/>
      <c r="D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x14ac:dyDescent="0.25">
      <c r="A599"/>
      <c r="D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x14ac:dyDescent="0.25">
      <c r="A600"/>
      <c r="D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x14ac:dyDescent="0.25">
      <c r="A601"/>
      <c r="D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x14ac:dyDescent="0.25">
      <c r="A602"/>
      <c r="D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x14ac:dyDescent="0.25">
      <c r="A603"/>
      <c r="D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x14ac:dyDescent="0.25">
      <c r="A604"/>
      <c r="D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x14ac:dyDescent="0.25">
      <c r="A605"/>
      <c r="D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x14ac:dyDescent="0.25">
      <c r="A606"/>
      <c r="D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x14ac:dyDescent="0.25">
      <c r="A607"/>
      <c r="D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x14ac:dyDescent="0.25">
      <c r="A608"/>
      <c r="D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x14ac:dyDescent="0.25">
      <c r="A609"/>
      <c r="D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x14ac:dyDescent="0.25">
      <c r="A610"/>
      <c r="D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x14ac:dyDescent="0.25">
      <c r="A611"/>
      <c r="D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x14ac:dyDescent="0.25">
      <c r="A612"/>
      <c r="D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x14ac:dyDescent="0.25">
      <c r="A613"/>
      <c r="D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x14ac:dyDescent="0.25">
      <c r="A614"/>
      <c r="D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x14ac:dyDescent="0.25">
      <c r="A615"/>
      <c r="D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x14ac:dyDescent="0.25">
      <c r="A616"/>
      <c r="D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x14ac:dyDescent="0.25">
      <c r="A617"/>
      <c r="D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x14ac:dyDescent="0.25">
      <c r="A618"/>
      <c r="D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x14ac:dyDescent="0.25">
      <c r="A619"/>
      <c r="D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x14ac:dyDescent="0.25">
      <c r="A620"/>
      <c r="D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x14ac:dyDescent="0.25">
      <c r="A621"/>
      <c r="D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x14ac:dyDescent="0.25">
      <c r="A622"/>
      <c r="D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x14ac:dyDescent="0.25">
      <c r="A623"/>
      <c r="D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x14ac:dyDescent="0.25">
      <c r="A624"/>
      <c r="D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x14ac:dyDescent="0.25">
      <c r="A625"/>
      <c r="D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x14ac:dyDescent="0.25">
      <c r="A626"/>
      <c r="D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x14ac:dyDescent="0.25">
      <c r="A627"/>
      <c r="D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x14ac:dyDescent="0.25">
      <c r="A628"/>
      <c r="D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x14ac:dyDescent="0.25">
      <c r="A629"/>
      <c r="D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x14ac:dyDescent="0.25">
      <c r="A630"/>
      <c r="D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x14ac:dyDescent="0.25">
      <c r="A631"/>
      <c r="D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x14ac:dyDescent="0.25">
      <c r="A632"/>
      <c r="D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x14ac:dyDescent="0.25">
      <c r="A633"/>
      <c r="D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x14ac:dyDescent="0.25">
      <c r="A634"/>
      <c r="D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x14ac:dyDescent="0.25">
      <c r="A635"/>
      <c r="D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x14ac:dyDescent="0.25">
      <c r="A636"/>
      <c r="D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x14ac:dyDescent="0.25">
      <c r="A637"/>
      <c r="D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x14ac:dyDescent="0.25">
      <c r="A638"/>
      <c r="D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x14ac:dyDescent="0.25">
      <c r="A639"/>
      <c r="D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x14ac:dyDescent="0.25">
      <c r="A640"/>
      <c r="D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x14ac:dyDescent="0.25">
      <c r="A641"/>
      <c r="D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x14ac:dyDescent="0.25">
      <c r="A642"/>
      <c r="D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x14ac:dyDescent="0.25">
      <c r="A643"/>
      <c r="D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x14ac:dyDescent="0.25">
      <c r="A644"/>
      <c r="D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x14ac:dyDescent="0.25">
      <c r="A645"/>
      <c r="D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x14ac:dyDescent="0.25">
      <c r="A646"/>
      <c r="D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x14ac:dyDescent="0.25">
      <c r="A647"/>
      <c r="D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x14ac:dyDescent="0.25">
      <c r="A648"/>
      <c r="D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x14ac:dyDescent="0.25">
      <c r="A649"/>
      <c r="D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x14ac:dyDescent="0.25">
      <c r="A650"/>
      <c r="D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x14ac:dyDescent="0.25">
      <c r="A651"/>
      <c r="D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x14ac:dyDescent="0.25">
      <c r="A652"/>
      <c r="D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x14ac:dyDescent="0.25">
      <c r="A653"/>
      <c r="D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x14ac:dyDescent="0.25">
      <c r="A654"/>
      <c r="D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x14ac:dyDescent="0.25">
      <c r="A655"/>
      <c r="D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x14ac:dyDescent="0.25">
      <c r="A656"/>
      <c r="D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x14ac:dyDescent="0.25">
      <c r="A657"/>
      <c r="D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x14ac:dyDescent="0.25">
      <c r="A658"/>
      <c r="D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x14ac:dyDescent="0.25">
      <c r="A659"/>
      <c r="D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</sheetData>
  <pageMargins left="0.39370078740157483" right="0.19685039370078741" top="0.19685039370078741" bottom="0.19685039370078741" header="0.31496062992125984" footer="0.31496062992125984"/>
  <pageSetup paperSize="9" orientation="portrait" r:id="rId1"/>
  <rowBreaks count="1" manualBreakCount="1">
    <brk id="5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1"/>
  <sheetViews>
    <sheetView workbookViewId="0">
      <selection activeCell="C20" sqref="C20"/>
    </sheetView>
  </sheetViews>
  <sheetFormatPr defaultRowHeight="15" x14ac:dyDescent="0.25"/>
  <cols>
    <col min="1" max="1" width="10.7109375" bestFit="1" customWidth="1"/>
    <col min="3" max="3" width="27.5703125" customWidth="1"/>
    <col min="8" max="9" width="9.140625" style="31"/>
    <col min="10" max="10" width="10.7109375" bestFit="1" customWidth="1"/>
  </cols>
  <sheetData>
    <row r="2" spans="1:13" s="1" customFormat="1" ht="30" x14ac:dyDescent="0.25">
      <c r="A2" s="1" t="s">
        <v>2</v>
      </c>
      <c r="B2" s="28" t="s">
        <v>108</v>
      </c>
      <c r="C2" s="28" t="s">
        <v>109</v>
      </c>
      <c r="D2" s="28" t="s">
        <v>110</v>
      </c>
      <c r="E2" s="28" t="s">
        <v>111</v>
      </c>
      <c r="F2" s="28" t="s">
        <v>112</v>
      </c>
      <c r="G2" s="29" t="s">
        <v>113</v>
      </c>
      <c r="H2" s="30" t="s">
        <v>114</v>
      </c>
      <c r="I2" s="30" t="s">
        <v>56</v>
      </c>
    </row>
    <row r="4" spans="1:13" x14ac:dyDescent="0.25">
      <c r="A4" s="5">
        <v>41890</v>
      </c>
      <c r="B4">
        <v>26</v>
      </c>
      <c r="C4" t="s">
        <v>133</v>
      </c>
      <c r="D4">
        <v>3</v>
      </c>
      <c r="F4">
        <f>+D4-E4</f>
        <v>3</v>
      </c>
      <c r="H4" s="31">
        <f>+F4*7</f>
        <v>21</v>
      </c>
      <c r="I4" s="31">
        <v>21</v>
      </c>
      <c r="J4" s="5">
        <v>41918</v>
      </c>
      <c r="K4" t="s">
        <v>8</v>
      </c>
      <c r="M4" s="32"/>
    </row>
    <row r="5" spans="1:13" x14ac:dyDescent="0.25">
      <c r="A5" s="5">
        <v>41890</v>
      </c>
      <c r="B5">
        <v>27</v>
      </c>
      <c r="C5" t="s">
        <v>134</v>
      </c>
      <c r="D5">
        <v>2</v>
      </c>
      <c r="F5">
        <f t="shared" ref="F5:F26" si="0">+D5-E5</f>
        <v>2</v>
      </c>
      <c r="H5" s="31">
        <f t="shared" ref="H5:H26" si="1">+F5*7</f>
        <v>14</v>
      </c>
      <c r="I5" s="31">
        <v>14</v>
      </c>
      <c r="J5" s="5">
        <v>41907</v>
      </c>
      <c r="K5" t="s">
        <v>8</v>
      </c>
      <c r="M5" s="32"/>
    </row>
    <row r="6" spans="1:13" x14ac:dyDescent="0.25">
      <c r="A6" s="5">
        <v>41890</v>
      </c>
      <c r="B6">
        <v>28</v>
      </c>
      <c r="C6" t="s">
        <v>135</v>
      </c>
      <c r="D6">
        <v>3</v>
      </c>
      <c r="F6">
        <f t="shared" si="0"/>
        <v>3</v>
      </c>
      <c r="H6" s="31">
        <f t="shared" si="1"/>
        <v>21</v>
      </c>
      <c r="I6" s="31">
        <v>21</v>
      </c>
      <c r="J6" s="5">
        <v>41904</v>
      </c>
      <c r="K6" t="s">
        <v>9</v>
      </c>
      <c r="L6" s="32"/>
    </row>
    <row r="7" spans="1:13" x14ac:dyDescent="0.25">
      <c r="A7" s="5">
        <v>41890</v>
      </c>
      <c r="B7">
        <v>29</v>
      </c>
      <c r="C7" t="s">
        <v>136</v>
      </c>
      <c r="D7">
        <v>2</v>
      </c>
      <c r="F7">
        <f t="shared" si="0"/>
        <v>2</v>
      </c>
      <c r="H7" s="31">
        <f t="shared" si="1"/>
        <v>14</v>
      </c>
      <c r="I7" s="31">
        <v>14</v>
      </c>
      <c r="J7" s="5">
        <v>41973</v>
      </c>
      <c r="K7" t="s">
        <v>8</v>
      </c>
    </row>
    <row r="8" spans="1:13" x14ac:dyDescent="0.25">
      <c r="A8" s="5">
        <v>41890</v>
      </c>
      <c r="B8">
        <v>30</v>
      </c>
      <c r="C8" t="s">
        <v>137</v>
      </c>
      <c r="D8">
        <v>1</v>
      </c>
      <c r="F8">
        <f t="shared" si="0"/>
        <v>1</v>
      </c>
      <c r="H8" s="31">
        <f t="shared" si="1"/>
        <v>7</v>
      </c>
      <c r="I8" s="31">
        <v>7</v>
      </c>
      <c r="J8" s="5">
        <v>41911</v>
      </c>
      <c r="K8" t="s">
        <v>9</v>
      </c>
    </row>
    <row r="9" spans="1:13" x14ac:dyDescent="0.25">
      <c r="A9" s="5">
        <v>41890</v>
      </c>
      <c r="B9">
        <v>31</v>
      </c>
      <c r="C9" t="s">
        <v>138</v>
      </c>
      <c r="D9">
        <v>1</v>
      </c>
      <c r="F9">
        <f t="shared" si="0"/>
        <v>1</v>
      </c>
      <c r="H9" s="31">
        <f t="shared" si="1"/>
        <v>7</v>
      </c>
      <c r="I9" s="31">
        <v>7</v>
      </c>
      <c r="J9" s="5">
        <v>41911</v>
      </c>
      <c r="K9" t="s">
        <v>8</v>
      </c>
    </row>
    <row r="10" spans="1:13" x14ac:dyDescent="0.25">
      <c r="A10" s="5">
        <v>41890</v>
      </c>
      <c r="B10">
        <v>32</v>
      </c>
      <c r="C10" t="s">
        <v>139</v>
      </c>
      <c r="D10">
        <v>3</v>
      </c>
      <c r="F10">
        <f t="shared" si="0"/>
        <v>3</v>
      </c>
      <c r="H10" s="31">
        <f t="shared" si="1"/>
        <v>21</v>
      </c>
      <c r="I10" s="31">
        <v>21</v>
      </c>
      <c r="J10" s="5">
        <v>41899</v>
      </c>
      <c r="K10" t="s">
        <v>8</v>
      </c>
    </row>
    <row r="11" spans="1:13" x14ac:dyDescent="0.25">
      <c r="A11" s="5">
        <v>41890</v>
      </c>
      <c r="B11">
        <v>33</v>
      </c>
      <c r="C11" t="s">
        <v>140</v>
      </c>
      <c r="D11">
        <v>7</v>
      </c>
      <c r="F11">
        <f t="shared" si="0"/>
        <v>7</v>
      </c>
      <c r="H11" s="31">
        <f t="shared" si="1"/>
        <v>49</v>
      </c>
      <c r="I11" s="31">
        <v>49</v>
      </c>
      <c r="J11" s="5">
        <v>41907</v>
      </c>
      <c r="K11" t="s">
        <v>8</v>
      </c>
    </row>
    <row r="12" spans="1:13" x14ac:dyDescent="0.25">
      <c r="A12" s="5">
        <v>41890</v>
      </c>
      <c r="B12">
        <v>34</v>
      </c>
      <c r="C12" t="s">
        <v>141</v>
      </c>
      <c r="D12">
        <v>1</v>
      </c>
      <c r="F12">
        <f t="shared" si="0"/>
        <v>1</v>
      </c>
      <c r="H12" s="31">
        <f t="shared" si="1"/>
        <v>7</v>
      </c>
      <c r="I12" s="31">
        <v>7</v>
      </c>
      <c r="J12" s="5">
        <v>41898</v>
      </c>
      <c r="K12" t="s">
        <v>8</v>
      </c>
    </row>
    <row r="13" spans="1:13" x14ac:dyDescent="0.25">
      <c r="A13" s="5">
        <v>41890</v>
      </c>
      <c r="B13">
        <v>35</v>
      </c>
      <c r="C13" t="s">
        <v>142</v>
      </c>
      <c r="D13">
        <v>5</v>
      </c>
      <c r="E13">
        <v>2</v>
      </c>
      <c r="F13">
        <f t="shared" si="0"/>
        <v>3</v>
      </c>
      <c r="H13" s="31">
        <f t="shared" si="1"/>
        <v>21</v>
      </c>
      <c r="I13" s="31">
        <v>21</v>
      </c>
      <c r="J13" s="5">
        <v>41894</v>
      </c>
      <c r="K13" t="s">
        <v>8</v>
      </c>
    </row>
    <row r="14" spans="1:13" x14ac:dyDescent="0.25">
      <c r="A14" s="5">
        <v>41890</v>
      </c>
      <c r="B14">
        <v>36</v>
      </c>
      <c r="C14" t="s">
        <v>143</v>
      </c>
      <c r="D14">
        <v>4</v>
      </c>
      <c r="F14">
        <f t="shared" si="0"/>
        <v>4</v>
      </c>
      <c r="H14" s="31">
        <f t="shared" si="1"/>
        <v>28</v>
      </c>
      <c r="I14" s="31">
        <v>28</v>
      </c>
      <c r="J14" s="5">
        <v>41892</v>
      </c>
      <c r="K14" t="s">
        <v>9</v>
      </c>
    </row>
    <row r="15" spans="1:13" x14ac:dyDescent="0.25">
      <c r="A15" s="5">
        <v>41890</v>
      </c>
      <c r="B15">
        <v>37</v>
      </c>
      <c r="C15" t="s">
        <v>115</v>
      </c>
      <c r="D15">
        <v>1</v>
      </c>
      <c r="F15">
        <f t="shared" si="0"/>
        <v>1</v>
      </c>
      <c r="H15" s="31">
        <f t="shared" si="1"/>
        <v>7</v>
      </c>
      <c r="I15" s="31">
        <v>7</v>
      </c>
      <c r="J15" s="5">
        <v>41894</v>
      </c>
      <c r="K15" t="s">
        <v>8</v>
      </c>
    </row>
    <row r="16" spans="1:13" x14ac:dyDescent="0.25">
      <c r="A16" s="5">
        <v>41890</v>
      </c>
      <c r="B16">
        <v>38</v>
      </c>
      <c r="C16" t="s">
        <v>116</v>
      </c>
      <c r="D16">
        <v>1</v>
      </c>
      <c r="F16">
        <f t="shared" si="0"/>
        <v>1</v>
      </c>
      <c r="H16" s="31">
        <f t="shared" si="1"/>
        <v>7</v>
      </c>
      <c r="I16" s="31">
        <v>7</v>
      </c>
      <c r="J16" s="5">
        <v>41897</v>
      </c>
      <c r="K16" t="s">
        <v>8</v>
      </c>
    </row>
    <row r="17" spans="1:11" x14ac:dyDescent="0.25">
      <c r="A17" s="5">
        <v>41890</v>
      </c>
      <c r="B17">
        <v>39</v>
      </c>
      <c r="C17" t="s">
        <v>144</v>
      </c>
      <c r="D17">
        <v>5</v>
      </c>
      <c r="F17">
        <f t="shared" si="0"/>
        <v>5</v>
      </c>
      <c r="H17" s="31">
        <f t="shared" si="1"/>
        <v>35</v>
      </c>
      <c r="I17" s="31">
        <v>35</v>
      </c>
      <c r="J17" s="5">
        <v>41892</v>
      </c>
      <c r="K17" t="s">
        <v>8</v>
      </c>
    </row>
    <row r="18" spans="1:11" x14ac:dyDescent="0.25">
      <c r="A18" s="5">
        <v>41890</v>
      </c>
      <c r="B18">
        <v>40</v>
      </c>
      <c r="C18" t="s">
        <v>145</v>
      </c>
      <c r="D18">
        <v>3</v>
      </c>
      <c r="F18">
        <f t="shared" si="0"/>
        <v>3</v>
      </c>
      <c r="H18" s="31">
        <f t="shared" si="1"/>
        <v>21</v>
      </c>
      <c r="I18" s="31">
        <v>21</v>
      </c>
      <c r="J18" s="5">
        <v>41892</v>
      </c>
      <c r="K18" t="s">
        <v>8</v>
      </c>
    </row>
    <row r="19" spans="1:11" x14ac:dyDescent="0.25">
      <c r="A19" s="5">
        <v>41890</v>
      </c>
      <c r="B19">
        <v>41</v>
      </c>
      <c r="C19" t="s">
        <v>146</v>
      </c>
      <c r="D19">
        <v>8</v>
      </c>
      <c r="E19">
        <v>3</v>
      </c>
      <c r="F19">
        <f t="shared" si="0"/>
        <v>5</v>
      </c>
      <c r="H19" s="31">
        <f t="shared" si="1"/>
        <v>35</v>
      </c>
      <c r="I19" s="31">
        <v>35</v>
      </c>
      <c r="J19" s="5">
        <v>41893</v>
      </c>
      <c r="K19" t="s">
        <v>9</v>
      </c>
    </row>
    <row r="20" spans="1:11" x14ac:dyDescent="0.25">
      <c r="A20" s="5">
        <v>41890</v>
      </c>
      <c r="B20">
        <v>42</v>
      </c>
      <c r="C20" t="s">
        <v>147</v>
      </c>
      <c r="D20">
        <v>1</v>
      </c>
      <c r="F20">
        <f t="shared" si="0"/>
        <v>1</v>
      </c>
      <c r="H20" s="31">
        <f t="shared" si="1"/>
        <v>7</v>
      </c>
      <c r="I20" s="31">
        <v>7</v>
      </c>
      <c r="J20" s="5">
        <v>41963</v>
      </c>
      <c r="K20" t="s">
        <v>9</v>
      </c>
    </row>
    <row r="21" spans="1:11" x14ac:dyDescent="0.25">
      <c r="A21" s="5">
        <v>41890</v>
      </c>
      <c r="B21">
        <v>43</v>
      </c>
      <c r="C21" t="s">
        <v>117</v>
      </c>
      <c r="D21">
        <v>10</v>
      </c>
      <c r="F21">
        <f t="shared" si="0"/>
        <v>10</v>
      </c>
      <c r="H21" s="31">
        <f t="shared" si="1"/>
        <v>70</v>
      </c>
      <c r="I21" s="31">
        <v>70</v>
      </c>
      <c r="J21" s="5">
        <v>41894</v>
      </c>
      <c r="K21" t="s">
        <v>8</v>
      </c>
    </row>
    <row r="22" spans="1:11" x14ac:dyDescent="0.25">
      <c r="A22" s="5">
        <v>41890</v>
      </c>
      <c r="B22">
        <v>44</v>
      </c>
      <c r="C22" t="s">
        <v>148</v>
      </c>
      <c r="D22">
        <v>2</v>
      </c>
      <c r="F22">
        <f t="shared" si="0"/>
        <v>2</v>
      </c>
      <c r="H22" s="31">
        <f t="shared" si="1"/>
        <v>14</v>
      </c>
      <c r="I22" s="31">
        <v>14</v>
      </c>
      <c r="J22" s="5">
        <v>41911</v>
      </c>
      <c r="K22" t="s">
        <v>9</v>
      </c>
    </row>
    <row r="23" spans="1:11" x14ac:dyDescent="0.25">
      <c r="A23" s="5">
        <v>41890</v>
      </c>
      <c r="B23">
        <v>45</v>
      </c>
      <c r="C23" t="s">
        <v>149</v>
      </c>
      <c r="D23">
        <v>3</v>
      </c>
      <c r="E23">
        <v>2</v>
      </c>
      <c r="F23">
        <f t="shared" si="0"/>
        <v>1</v>
      </c>
      <c r="H23" s="31">
        <f t="shared" si="1"/>
        <v>7</v>
      </c>
      <c r="I23" s="31">
        <v>7</v>
      </c>
      <c r="J23" s="5">
        <v>41892</v>
      </c>
      <c r="K23" t="s">
        <v>8</v>
      </c>
    </row>
    <row r="24" spans="1:11" x14ac:dyDescent="0.25">
      <c r="A24" s="5">
        <v>41890</v>
      </c>
      <c r="B24">
        <v>46</v>
      </c>
      <c r="C24" t="s">
        <v>150</v>
      </c>
      <c r="D24">
        <v>3</v>
      </c>
      <c r="F24">
        <f t="shared" si="0"/>
        <v>3</v>
      </c>
      <c r="H24" s="31">
        <f t="shared" si="1"/>
        <v>21</v>
      </c>
      <c r="I24" s="31">
        <v>21</v>
      </c>
      <c r="J24" s="5">
        <v>41908</v>
      </c>
      <c r="K24" t="s">
        <v>9</v>
      </c>
    </row>
    <row r="25" spans="1:11" x14ac:dyDescent="0.25">
      <c r="A25" s="5">
        <v>41890</v>
      </c>
      <c r="B25">
        <v>47</v>
      </c>
      <c r="C25" t="s">
        <v>151</v>
      </c>
      <c r="D25">
        <v>3</v>
      </c>
      <c r="F25">
        <f t="shared" si="0"/>
        <v>3</v>
      </c>
      <c r="H25" s="31">
        <f t="shared" si="1"/>
        <v>21</v>
      </c>
    </row>
    <row r="26" spans="1:11" x14ac:dyDescent="0.25">
      <c r="A26" s="5">
        <v>41890</v>
      </c>
      <c r="B26">
        <v>48</v>
      </c>
      <c r="C26" t="s">
        <v>152</v>
      </c>
      <c r="D26">
        <v>2</v>
      </c>
      <c r="F26">
        <f t="shared" si="0"/>
        <v>2</v>
      </c>
      <c r="H26" s="31">
        <f t="shared" si="1"/>
        <v>14</v>
      </c>
      <c r="I26" s="31">
        <v>14</v>
      </c>
      <c r="J26" s="5">
        <v>41907</v>
      </c>
      <c r="K26" t="s">
        <v>8</v>
      </c>
    </row>
    <row r="27" spans="1:11" x14ac:dyDescent="0.25">
      <c r="A27" s="5">
        <v>41890</v>
      </c>
      <c r="B27">
        <v>49</v>
      </c>
      <c r="C27" t="s">
        <v>153</v>
      </c>
      <c r="D27">
        <v>1</v>
      </c>
      <c r="F27">
        <f t="shared" ref="F27" si="2">+D27-E27</f>
        <v>1</v>
      </c>
      <c r="H27" s="31">
        <f t="shared" ref="H27" si="3">+F27*7</f>
        <v>7</v>
      </c>
      <c r="I27" s="31">
        <v>7</v>
      </c>
      <c r="J27" s="5">
        <v>41892</v>
      </c>
      <c r="K27" t="s">
        <v>8</v>
      </c>
    </row>
    <row r="29" spans="1:11" x14ac:dyDescent="0.25">
      <c r="H29" s="31">
        <f>SUM(H4:H28)</f>
        <v>476</v>
      </c>
      <c r="I29" s="31">
        <f>SUM(I4:I28)</f>
        <v>455</v>
      </c>
      <c r="K29" s="31">
        <f>+H29-I29</f>
        <v>21</v>
      </c>
    </row>
    <row r="31" spans="1:11" x14ac:dyDescent="0.25">
      <c r="I31" s="31">
        <f>+I14+I19+I6</f>
        <v>84</v>
      </c>
      <c r="J31" t="s">
        <v>9</v>
      </c>
      <c r="K31" t="s">
        <v>165</v>
      </c>
    </row>
    <row r="32" spans="1:11" x14ac:dyDescent="0.25">
      <c r="I32" s="31">
        <f>+I18+I27+I17+I23+I13+I15+I16+I21+I12+I10+I26+I11+I5</f>
        <v>280</v>
      </c>
      <c r="J32" t="s">
        <v>8</v>
      </c>
      <c r="K32" t="s">
        <v>165</v>
      </c>
    </row>
    <row r="33" spans="9:14" x14ac:dyDescent="0.25">
      <c r="I33" s="31">
        <f>+I24+I22+I8</f>
        <v>42</v>
      </c>
      <c r="J33" t="s">
        <v>9</v>
      </c>
      <c r="N33">
        <f>7+21+12+12+12+12+12+12+12</f>
        <v>112</v>
      </c>
    </row>
    <row r="34" spans="9:14" x14ac:dyDescent="0.25">
      <c r="I34" s="31">
        <f>+I9+I4</f>
        <v>28</v>
      </c>
      <c r="J34" t="s">
        <v>8</v>
      </c>
    </row>
    <row r="35" spans="9:14" x14ac:dyDescent="0.25">
      <c r="I35" s="31">
        <v>14</v>
      </c>
      <c r="J35" t="s">
        <v>8</v>
      </c>
    </row>
    <row r="36" spans="9:14" x14ac:dyDescent="0.25">
      <c r="I36" s="31">
        <v>7</v>
      </c>
      <c r="J36" t="s">
        <v>9</v>
      </c>
      <c r="K36" t="s">
        <v>203</v>
      </c>
    </row>
    <row r="44" spans="9:14" x14ac:dyDescent="0.25">
      <c r="I44" s="37"/>
    </row>
    <row r="45" spans="9:14" x14ac:dyDescent="0.25">
      <c r="I45" s="37"/>
    </row>
    <row r="46" spans="9:14" x14ac:dyDescent="0.25">
      <c r="I46" s="37"/>
    </row>
    <row r="47" spans="9:14" x14ac:dyDescent="0.25">
      <c r="I47" s="37"/>
    </row>
    <row r="48" spans="9:14" ht="30" customHeight="1" x14ac:dyDescent="0.25">
      <c r="I48" s="37"/>
    </row>
    <row r="49" spans="1:9" x14ac:dyDescent="0.25">
      <c r="I49" s="37"/>
    </row>
    <row r="50" spans="1:9" x14ac:dyDescent="0.25">
      <c r="A50" s="5"/>
      <c r="I50" s="37"/>
    </row>
    <row r="51" spans="1:9" x14ac:dyDescent="0.25">
      <c r="A51" s="5"/>
      <c r="I51" s="37"/>
    </row>
  </sheetData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Income</vt:lpstr>
      <vt:lpstr>Expenses</vt:lpstr>
      <vt:lpstr>Bank account</vt:lpstr>
      <vt:lpstr>100 club account</vt:lpstr>
      <vt:lpstr>100+ bgc</vt:lpstr>
      <vt:lpstr>Cash</vt:lpstr>
      <vt:lpstr>Accounts</vt:lpstr>
      <vt:lpstr>Pool invoices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and Sue</dc:creator>
  <cp:lastModifiedBy>Donna Adams</cp:lastModifiedBy>
  <cp:lastPrinted>2015-01-14T15:17:57Z</cp:lastPrinted>
  <dcterms:created xsi:type="dcterms:W3CDTF">2012-11-08T12:44:05Z</dcterms:created>
  <dcterms:modified xsi:type="dcterms:W3CDTF">2015-09-17T18:48:59Z</dcterms:modified>
</cp:coreProperties>
</file>