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 activeTab="6"/>
  </bookViews>
  <sheets>
    <sheet name="Income" sheetId="1" r:id="rId1"/>
    <sheet name="Expenses" sheetId="2" r:id="rId2"/>
    <sheet name="Bank account" sheetId="3" r:id="rId3"/>
    <sheet name="100 club account" sheetId="5" r:id="rId4"/>
    <sheet name="100 Club list" sheetId="6" r:id="rId5"/>
    <sheet name="Treasurer PC" sheetId="8" r:id="rId6"/>
    <sheet name="Accounts" sheetId="9" r:id="rId7"/>
    <sheet name="Pool invoices" sheetId="10" r:id="rId8"/>
  </sheets>
  <calcPr calcId="145621" concurrentCalc="0"/>
</workbook>
</file>

<file path=xl/calcChain.xml><?xml version="1.0" encoding="utf-8"?>
<calcChain xmlns="http://schemas.openxmlformats.org/spreadsheetml/2006/main">
  <c r="E65" i="9" l="1"/>
  <c r="E62" i="9"/>
  <c r="H20" i="8"/>
  <c r="O48" i="1"/>
  <c r="H48" i="1"/>
  <c r="E65" i="1"/>
  <c r="E47" i="1"/>
  <c r="F55" i="2"/>
  <c r="F46" i="1"/>
  <c r="H46" i="1"/>
  <c r="D40" i="6"/>
  <c r="D32" i="6"/>
  <c r="U78" i="2"/>
  <c r="U67" i="2"/>
  <c r="U80" i="2"/>
  <c r="E71" i="9"/>
  <c r="I102" i="9"/>
  <c r="H17" i="1"/>
  <c r="I32" i="10"/>
  <c r="I31" i="10"/>
  <c r="H15" i="1"/>
  <c r="D15" i="1"/>
  <c r="I46" i="3"/>
  <c r="J13" i="1"/>
  <c r="I13" i="1"/>
  <c r="H13" i="1"/>
  <c r="E12" i="1"/>
  <c r="D12" i="1"/>
  <c r="H12" i="1"/>
  <c r="I12" i="1"/>
  <c r="I11" i="1"/>
  <c r="H11" i="1"/>
  <c r="D11" i="1"/>
  <c r="S9" i="1"/>
  <c r="F51" i="10"/>
  <c r="H51" i="10"/>
  <c r="F50" i="10"/>
  <c r="H50" i="10"/>
  <c r="I48" i="10"/>
  <c r="O27" i="10"/>
  <c r="I29" i="10"/>
  <c r="F27" i="10"/>
  <c r="H27" i="10"/>
  <c r="F5" i="10"/>
  <c r="H5" i="10"/>
  <c r="F6" i="10"/>
  <c r="H6" i="10"/>
  <c r="F7" i="10"/>
  <c r="H7" i="10"/>
  <c r="F8" i="10"/>
  <c r="H8" i="10"/>
  <c r="F9" i="10"/>
  <c r="H9" i="10"/>
  <c r="F10" i="10"/>
  <c r="H10" i="10"/>
  <c r="F11" i="10"/>
  <c r="H11" i="10"/>
  <c r="F12" i="10"/>
  <c r="H12" i="10"/>
  <c r="F13" i="10"/>
  <c r="H13" i="10"/>
  <c r="F14" i="10"/>
  <c r="H14" i="10"/>
  <c r="F15" i="10"/>
  <c r="H15" i="10"/>
  <c r="F16" i="10"/>
  <c r="H16" i="10"/>
  <c r="F17" i="10"/>
  <c r="H17" i="10"/>
  <c r="F18" i="10"/>
  <c r="H18" i="10"/>
  <c r="F19" i="10"/>
  <c r="H19" i="10"/>
  <c r="F20" i="10"/>
  <c r="H20" i="10"/>
  <c r="F21" i="10"/>
  <c r="H21" i="10"/>
  <c r="F22" i="10"/>
  <c r="H22" i="10"/>
  <c r="F23" i="10"/>
  <c r="H23" i="10"/>
  <c r="F24" i="10"/>
  <c r="H24" i="10"/>
  <c r="F25" i="10"/>
  <c r="H25" i="10"/>
  <c r="F26" i="10"/>
  <c r="H26" i="10"/>
  <c r="F4" i="10"/>
  <c r="H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H8" i="2"/>
  <c r="H29" i="10"/>
  <c r="K29" i="10"/>
  <c r="M70" i="1"/>
  <c r="M57" i="1"/>
  <c r="E43" i="9"/>
  <c r="F102" i="9"/>
  <c r="T78" i="2"/>
  <c r="L70" i="1"/>
  <c r="L57" i="1"/>
  <c r="T67" i="2"/>
  <c r="F70" i="1"/>
  <c r="G70" i="1"/>
  <c r="H70" i="1"/>
  <c r="I70" i="1"/>
  <c r="J70" i="1"/>
  <c r="K70" i="1"/>
  <c r="N70" i="1"/>
  <c r="O70" i="1"/>
  <c r="P70" i="1"/>
  <c r="Q70" i="1"/>
  <c r="R70" i="1"/>
  <c r="S70" i="1"/>
  <c r="T70" i="1"/>
  <c r="U70" i="1"/>
  <c r="D70" i="1"/>
  <c r="E70" i="1"/>
  <c r="F16" i="8"/>
  <c r="F32" i="8"/>
  <c r="Y78" i="2"/>
  <c r="Y67" i="2"/>
  <c r="Y80" i="2"/>
  <c r="W78" i="2"/>
  <c r="W67" i="2"/>
  <c r="W80" i="2"/>
  <c r="X78" i="2"/>
  <c r="X67" i="2"/>
  <c r="X80" i="2"/>
  <c r="E21" i="9"/>
  <c r="Z67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V78" i="2"/>
  <c r="Z78" i="2"/>
  <c r="E78" i="2"/>
  <c r="I95" i="9"/>
  <c r="H22" i="9"/>
  <c r="I84" i="9"/>
  <c r="H20" i="9"/>
  <c r="I77" i="9"/>
  <c r="H19" i="9"/>
  <c r="I66" i="9"/>
  <c r="H12" i="9"/>
  <c r="I14" i="9"/>
  <c r="I44" i="9"/>
  <c r="I46" i="9"/>
  <c r="I33" i="9"/>
  <c r="F33" i="9"/>
  <c r="R67" i="2"/>
  <c r="R80" i="2"/>
  <c r="E76" i="9"/>
  <c r="N57" i="1"/>
  <c r="S67" i="2"/>
  <c r="S80" i="2"/>
  <c r="O57" i="1"/>
  <c r="V67" i="2"/>
  <c r="O59" i="1"/>
  <c r="E60" i="9"/>
  <c r="G57" i="1"/>
  <c r="G13" i="5"/>
  <c r="G24" i="5"/>
  <c r="I24" i="5"/>
  <c r="P59" i="1"/>
  <c r="F57" i="1"/>
  <c r="E67" i="2"/>
  <c r="E80" i="2"/>
  <c r="E57" i="1"/>
  <c r="H57" i="1"/>
  <c r="G13" i="3"/>
  <c r="G24" i="3"/>
  <c r="I57" i="1"/>
  <c r="E59" i="9"/>
  <c r="J57" i="1"/>
  <c r="K57" i="1"/>
  <c r="P57" i="1"/>
  <c r="E64" i="9"/>
  <c r="Q57" i="1"/>
  <c r="E9" i="9"/>
  <c r="R57" i="1"/>
  <c r="S57" i="1"/>
  <c r="E10" i="9"/>
  <c r="T57" i="1"/>
  <c r="U57" i="1"/>
  <c r="H32" i="8"/>
  <c r="D57" i="1"/>
  <c r="G67" i="2"/>
  <c r="G80" i="2"/>
  <c r="E81" i="9"/>
  <c r="H67" i="2"/>
  <c r="H80" i="2"/>
  <c r="E82" i="9"/>
  <c r="I67" i="2"/>
  <c r="I80" i="2"/>
  <c r="E83" i="9"/>
  <c r="J67" i="2"/>
  <c r="J80" i="2"/>
  <c r="K67" i="2"/>
  <c r="K80" i="2"/>
  <c r="E18" i="9"/>
  <c r="L67" i="2"/>
  <c r="L80" i="2"/>
  <c r="M67" i="2"/>
  <c r="M80" i="2"/>
  <c r="E88" i="9"/>
  <c r="N67" i="2"/>
  <c r="N80" i="2"/>
  <c r="E92" i="9"/>
  <c r="O67" i="2"/>
  <c r="O80" i="2"/>
  <c r="P67" i="2"/>
  <c r="P80" i="2"/>
  <c r="Q67" i="2"/>
  <c r="Q80" i="2"/>
  <c r="Z80" i="2"/>
  <c r="AA67" i="2"/>
  <c r="AB67" i="2"/>
  <c r="AC67" i="2"/>
  <c r="AD67" i="2"/>
  <c r="AE67" i="2"/>
  <c r="AF67" i="2"/>
  <c r="AG67" i="2"/>
  <c r="F67" i="2"/>
  <c r="F80" i="2"/>
  <c r="I35" i="3"/>
  <c r="I37" i="3"/>
  <c r="V80" i="2"/>
  <c r="H24" i="5"/>
  <c r="G32" i="8"/>
  <c r="L59" i="1"/>
  <c r="I48" i="3"/>
  <c r="I21" i="3"/>
  <c r="E41" i="9"/>
  <c r="I59" i="1"/>
  <c r="E70" i="9"/>
  <c r="I17" i="3"/>
  <c r="F69" i="2"/>
  <c r="H60" i="1"/>
  <c r="H59" i="1"/>
  <c r="I24" i="3"/>
  <c r="H24" i="3"/>
  <c r="F95" i="9"/>
  <c r="E22" i="9"/>
  <c r="F66" i="9"/>
  <c r="E12" i="9"/>
  <c r="F14" i="9"/>
  <c r="F44" i="9"/>
  <c r="F46" i="9"/>
  <c r="F77" i="9"/>
  <c r="E19" i="9"/>
  <c r="F84" i="9"/>
  <c r="E20" i="9"/>
  <c r="I23" i="9"/>
  <c r="I25" i="9"/>
  <c r="I35" i="9"/>
  <c r="I37" i="9"/>
  <c r="F23" i="9"/>
  <c r="F25" i="9"/>
  <c r="F35" i="9"/>
  <c r="F37" i="9"/>
</calcChain>
</file>

<file path=xl/sharedStrings.xml><?xml version="1.0" encoding="utf-8"?>
<sst xmlns="http://schemas.openxmlformats.org/spreadsheetml/2006/main" count="443" uniqueCount="253">
  <si>
    <t>Bradfords Abbas School - PTA</t>
  </si>
  <si>
    <t>Income</t>
  </si>
  <si>
    <t>Date</t>
  </si>
  <si>
    <t>Detail</t>
  </si>
  <si>
    <t>Total</t>
  </si>
  <si>
    <t>Xmas craft fayre</t>
  </si>
  <si>
    <t>100 Club</t>
  </si>
  <si>
    <t>Banked</t>
  </si>
  <si>
    <t>Cheque</t>
  </si>
  <si>
    <t>Cash</t>
  </si>
  <si>
    <t>Xmas craft fayre - stall rents</t>
  </si>
  <si>
    <t>Xmas craft fayre - proceeds</t>
  </si>
  <si>
    <t>TOTAL</t>
  </si>
  <si>
    <t>Expenditure</t>
  </si>
  <si>
    <t>Details</t>
  </si>
  <si>
    <t>Cheque No</t>
  </si>
  <si>
    <t>Invoice No.</t>
  </si>
  <si>
    <t>Electric</t>
  </si>
  <si>
    <t>Chemicals</t>
  </si>
  <si>
    <t>Pool running costs</t>
  </si>
  <si>
    <t>100 club pay outs</t>
  </si>
  <si>
    <t>Trips</t>
  </si>
  <si>
    <t>Clothing</t>
  </si>
  <si>
    <t>Contributions to School</t>
  </si>
  <si>
    <t>Fund Raising Costs</t>
  </si>
  <si>
    <t>Raffle tickets</t>
  </si>
  <si>
    <t>Bank account</t>
  </si>
  <si>
    <t>Balance b'fwd</t>
  </si>
  <si>
    <t>Payments</t>
  </si>
  <si>
    <t>Bankings</t>
  </si>
  <si>
    <t>Balance c'fwd</t>
  </si>
  <si>
    <t>Reconciliation</t>
  </si>
  <si>
    <t>Add o/s bankings</t>
  </si>
  <si>
    <t>Less o/s payments</t>
  </si>
  <si>
    <t>Fund Raising Income</t>
  </si>
  <si>
    <t>Slip no.</t>
  </si>
  <si>
    <t>Cash paid out</t>
  </si>
  <si>
    <t>Cash paid</t>
  </si>
  <si>
    <t>Country Fayre 2012</t>
  </si>
  <si>
    <t>Insurance</t>
  </si>
  <si>
    <t>Xmas play draw</t>
  </si>
  <si>
    <t>Xmas performance raffle</t>
  </si>
  <si>
    <t>Xmas party</t>
  </si>
  <si>
    <t>100+ Club</t>
  </si>
  <si>
    <t>Gary Siggins</t>
  </si>
  <si>
    <t>Ralph Bracher</t>
  </si>
  <si>
    <t>J Penny</t>
  </si>
  <si>
    <t>D Evans</t>
  </si>
  <si>
    <t>S Overd</t>
  </si>
  <si>
    <t>S Drake</t>
  </si>
  <si>
    <t>N &amp; A Hayward</t>
  </si>
  <si>
    <t>W &amp; A Cockerham</t>
  </si>
  <si>
    <t>J &amp; S Goss</t>
  </si>
  <si>
    <t>PTA Disco</t>
  </si>
  <si>
    <t>Banked in 100 Club acc</t>
  </si>
  <si>
    <t>List of 100+ Club amounts paid direct to bank as at 5/2/13</t>
  </si>
  <si>
    <t>Name</t>
  </si>
  <si>
    <t>Amount</t>
  </si>
  <si>
    <t>Repairs</t>
  </si>
  <si>
    <t>Pool takings</t>
  </si>
  <si>
    <t>Paid</t>
  </si>
  <si>
    <t>Disco</t>
  </si>
  <si>
    <t>Profit</t>
  </si>
  <si>
    <t>Cash banked</t>
  </si>
  <si>
    <t>Petty Cash</t>
  </si>
  <si>
    <t>Cash B'fwd</t>
  </si>
  <si>
    <t>Cash ex bank</t>
  </si>
  <si>
    <t>Cash payments</t>
  </si>
  <si>
    <t>Cash c'fwd</t>
  </si>
  <si>
    <t>Misc</t>
  </si>
  <si>
    <t>ST MARY'S SCHOOL PTA</t>
  </si>
  <si>
    <t>RECEIPTS AND PAYMENTS ACCOUNT</t>
  </si>
  <si>
    <t>RECEIPTS</t>
  </si>
  <si>
    <t>Xmas Craft Fayre</t>
  </si>
  <si>
    <t>Swimming Pool</t>
  </si>
  <si>
    <t>Miscellaneous</t>
  </si>
  <si>
    <t>Donations</t>
  </si>
  <si>
    <t>Fundraising - note 1</t>
  </si>
  <si>
    <t>PAYMENTS</t>
  </si>
  <si>
    <t>Fundraising - note 2</t>
  </si>
  <si>
    <t>Swimming Pool - note 3</t>
  </si>
  <si>
    <t>Contributions to school - note 4</t>
  </si>
  <si>
    <t>SURPLUS/(DEFICIT) FOR THE YEAR</t>
  </si>
  <si>
    <t>CASH AT BANK AND IN HAND BROUGHT FORWARD</t>
  </si>
  <si>
    <t>Current account</t>
  </si>
  <si>
    <t>Instant Access account</t>
  </si>
  <si>
    <t>CASH AT BANK AND IN HAND CARRIED FORWARD</t>
  </si>
  <si>
    <t>NOTES TO RECEIPTS AND PAYMENTS ACCOUNT</t>
  </si>
  <si>
    <t>NOTE 1 - Fundraising income</t>
  </si>
  <si>
    <t>Discos</t>
  </si>
  <si>
    <t>Variety Club</t>
  </si>
  <si>
    <t>NOTE 2 - Fundraising expenses</t>
  </si>
  <si>
    <t>NOTE 3 - Swimming Pool expenses</t>
  </si>
  <si>
    <t>NOTE 4 - Contributions to school</t>
  </si>
  <si>
    <t>Leaver's Bibles</t>
  </si>
  <si>
    <t>Lottery Licence</t>
  </si>
  <si>
    <t>Treasurers petty cash</t>
  </si>
  <si>
    <t>Storynight</t>
  </si>
  <si>
    <t>Donation</t>
  </si>
  <si>
    <t>Cash receipts</t>
  </si>
  <si>
    <t>Cash received - not banked</t>
  </si>
  <si>
    <t>Unknown funds banked from previous Treasurer</t>
  </si>
  <si>
    <t>Summer Fete</t>
  </si>
  <si>
    <t>Summer Fayre</t>
  </si>
  <si>
    <t>NOTE 5 - Commitments</t>
  </si>
  <si>
    <t>Class wishlists</t>
  </si>
  <si>
    <t>Key Stage 1 Playtrail</t>
  </si>
  <si>
    <t>Auction of promises</t>
  </si>
  <si>
    <t>Auction</t>
  </si>
  <si>
    <t>Petty cash banked</t>
  </si>
  <si>
    <t xml:space="preserve">     </t>
  </si>
  <si>
    <t>Year ended 31 August 2014</t>
  </si>
  <si>
    <t>School-pool elec (2/5-19/7)/chem</t>
  </si>
  <si>
    <t>@ 31/8/13</t>
  </si>
  <si>
    <t>Inv No</t>
  </si>
  <si>
    <t>Hirer</t>
  </si>
  <si>
    <t>Sessions</t>
  </si>
  <si>
    <t>Free sessions</t>
  </si>
  <si>
    <t>Net Sessions</t>
  </si>
  <si>
    <t>@ £7.00</t>
  </si>
  <si>
    <t>Due</t>
  </si>
  <si>
    <t>Adrian Caven-Attaway</t>
  </si>
  <si>
    <t>Di Vellam</t>
  </si>
  <si>
    <t>Georgina Greenwood</t>
  </si>
  <si>
    <t>Gill Pape</t>
  </si>
  <si>
    <t>Graham Jackson</t>
  </si>
  <si>
    <t>Neil  Helen Giddings</t>
  </si>
  <si>
    <t>Jo Hall</t>
  </si>
  <si>
    <t>karen Spearman</t>
  </si>
  <si>
    <t>Leah Hughes</t>
  </si>
  <si>
    <t>Leanne Wood</t>
  </si>
  <si>
    <t>Lisa Furlong</t>
  </si>
  <si>
    <t>Louise Curtis</t>
  </si>
  <si>
    <t>Martin Trott</t>
  </si>
  <si>
    <t>Jamie &amp; Tash Gaylard</t>
  </si>
  <si>
    <t>Nick MacBean</t>
  </si>
  <si>
    <t>Peter &amp; Antonia Littlewood</t>
  </si>
  <si>
    <t>Robert Mullen</t>
  </si>
  <si>
    <t>Ruth Jacklin</t>
  </si>
  <si>
    <t>Sophie Goss</t>
  </si>
  <si>
    <t>Stephen Ward</t>
  </si>
  <si>
    <t>Sue Drayton</t>
  </si>
  <si>
    <t>Tim Clark</t>
  </si>
  <si>
    <t>Tricia Chapman</t>
  </si>
  <si>
    <t>Cash 6/9/13</t>
  </si>
  <si>
    <t>Rob Sams</t>
  </si>
  <si>
    <t>Chq 9/9/13</t>
  </si>
  <si>
    <t>Cash 9/9/13</t>
  </si>
  <si>
    <t>Chq 10/9/13</t>
  </si>
  <si>
    <t>Cash 10/9/13</t>
  </si>
  <si>
    <t>Cash 11/9/13</t>
  </si>
  <si>
    <t>Chq 12/9/13</t>
  </si>
  <si>
    <t>Chq 13/9/13</t>
  </si>
  <si>
    <t>Chq 17/9/13</t>
  </si>
  <si>
    <t>Chq 16/9/13</t>
  </si>
  <si>
    <t>CASH</t>
  </si>
  <si>
    <t>Banked 19/9/13</t>
  </si>
  <si>
    <t>Chq 19/9/13</t>
  </si>
  <si>
    <t>Chq 23/9/13</t>
  </si>
  <si>
    <t>Mrs Balsom</t>
  </si>
  <si>
    <t>Mrs Hoysted</t>
  </si>
  <si>
    <t>Mrs Bailey</t>
  </si>
  <si>
    <t>Pool Hire</t>
  </si>
  <si>
    <t>Rachel Clegg</t>
  </si>
  <si>
    <t>Vera Penny</t>
  </si>
  <si>
    <t>Bradfords Abbas Scout Group</t>
  </si>
  <si>
    <t>Pool Vol Contributions/Xmas Fayre</t>
  </si>
  <si>
    <t>School-pool elec (20/7-30/9)</t>
  </si>
  <si>
    <t>N Whittaker - raffle ticket printing</t>
  </si>
  <si>
    <t>Pheonix cards</t>
  </si>
  <si>
    <t>Neil Giddings re late pymt</t>
  </si>
  <si>
    <t>Cash Floats</t>
  </si>
  <si>
    <t>Additonal cash re xmas fayre</t>
  </si>
  <si>
    <t>K Weatherhill</t>
  </si>
  <si>
    <t>James White</t>
  </si>
  <si>
    <t>N Whittaker - booker</t>
  </si>
  <si>
    <t>SSDC-Octagon ice creams</t>
  </si>
  <si>
    <t>R Green - Donantion for materials</t>
  </si>
  <si>
    <t>Clean up expenses</t>
  </si>
  <si>
    <t>C Spencer-Xmas crackers</t>
  </si>
  <si>
    <t>Taylors Coach Travel-octagon</t>
  </si>
  <si>
    <t>C Blundon</t>
  </si>
  <si>
    <t>D Lindsay</t>
  </si>
  <si>
    <t>B Haigh</t>
  </si>
  <si>
    <t>PTA UK</t>
  </si>
  <si>
    <t>DD</t>
  </si>
  <si>
    <t>Pool</t>
  </si>
  <si>
    <t>Chq 5/2/14</t>
  </si>
  <si>
    <t>Chq</t>
  </si>
  <si>
    <t>WDDC-premises Licence</t>
  </si>
  <si>
    <t>Quiz</t>
  </si>
  <si>
    <t>S Drayton</t>
  </si>
  <si>
    <t>SO</t>
  </si>
  <si>
    <t>G Siggins</t>
  </si>
  <si>
    <t>B &amp; V Hunt</t>
  </si>
  <si>
    <t>B &amp; F Hunt</t>
  </si>
  <si>
    <t>A &amp; F Smith</t>
  </si>
  <si>
    <t>Dr &amp; Mrs Spearman</t>
  </si>
  <si>
    <t>D &amp; V Watrous</t>
  </si>
  <si>
    <t>P &amp; B Norman</t>
  </si>
  <si>
    <t>G Overton</t>
  </si>
  <si>
    <t>A Ace</t>
  </si>
  <si>
    <t>R &amp; L Bennett</t>
  </si>
  <si>
    <t>J &amp; P Duerden</t>
  </si>
  <si>
    <t>E Grundy</t>
  </si>
  <si>
    <t>FOR THE YEAR ENDED 31 AUGUST 2014</t>
  </si>
  <si>
    <t>-</t>
  </si>
  <si>
    <t>Grounds maintenance</t>
  </si>
  <si>
    <t>Books</t>
  </si>
  <si>
    <t>Cash &amp; Cheques - 100+ club</t>
  </si>
  <si>
    <t>Mrs White</t>
  </si>
  <si>
    <t>Mrs J Lyus</t>
  </si>
  <si>
    <t>Mrs V Hunt</t>
  </si>
  <si>
    <t>Mr M Hopkins</t>
  </si>
  <si>
    <t>Mr D Hayward</t>
  </si>
  <si>
    <t>Mrs P Holden</t>
  </si>
  <si>
    <t>R Weekes</t>
  </si>
  <si>
    <t>Cash 100+ club</t>
  </si>
  <si>
    <t>C Spencer-cups Story night</t>
  </si>
  <si>
    <t>D Jackson</t>
  </si>
  <si>
    <t>B Dale</t>
  </si>
  <si>
    <t>J Sams</t>
  </si>
  <si>
    <t>School - Consortium</t>
  </si>
  <si>
    <t>Netball kit</t>
  </si>
  <si>
    <t>SCRAPPED</t>
  </si>
  <si>
    <t>School-clearup materials</t>
  </si>
  <si>
    <t>WDDC-Small Lottery Lic</t>
  </si>
  <si>
    <t>School-advert</t>
  </si>
  <si>
    <t>Andy Hayward-pool pait mats</t>
  </si>
  <si>
    <t>S&amp;K Thompson</t>
  </si>
  <si>
    <t>Cash &amp; cheques</t>
  </si>
  <si>
    <t>Mr &amp; Mrs Hunt</t>
  </si>
  <si>
    <t>J Daniel</t>
  </si>
  <si>
    <t>School-Pool paint</t>
  </si>
  <si>
    <t>Summer Fete Floats</t>
  </si>
  <si>
    <t>W Pullen-Meat</t>
  </si>
  <si>
    <t>School-stones in pool area</t>
  </si>
  <si>
    <t>School-test strips/batteries</t>
  </si>
  <si>
    <t>Ice Pops</t>
  </si>
  <si>
    <t>Church-50% cake stall</t>
  </si>
  <si>
    <t>Leavers Bibles</t>
  </si>
  <si>
    <t>School-filter sand</t>
  </si>
  <si>
    <t>School-Chemicals</t>
  </si>
  <si>
    <t>P Bailey</t>
  </si>
  <si>
    <t>T Clark</t>
  </si>
  <si>
    <t>V Hunt</t>
  </si>
  <si>
    <t>L Furlong</t>
  </si>
  <si>
    <t>P Briggs</t>
  </si>
  <si>
    <t>Summer Fete/Variety club</t>
  </si>
  <si>
    <t>Disco/petty cash/scouts</t>
  </si>
  <si>
    <t>Cake/ ice pop sales</t>
  </si>
  <si>
    <t>Sports team clothing</t>
  </si>
  <si>
    <t>Balance per statement at 31/8/14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</si>
</sst>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(#,##0.00\)"/>
    <numFmt numFmtId="165" formatCode="0;[Red]0"/>
    <numFmt numFmtId="166" formatCode="#,##0.00_ ;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0" borderId="1" xfId="0" applyNumberFormat="1" applyBorder="1"/>
    <xf numFmtId="1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3" xfId="0" applyNumberFormat="1" applyBorder="1" applyAlignment="1">
      <alignment horizontal="centerContinuous"/>
    </xf>
    <xf numFmtId="164" fontId="0" fillId="0" borderId="4" xfId="0" applyNumberFormat="1" applyBorder="1" applyAlignment="1">
      <alignment horizontal="centerContinuous"/>
    </xf>
    <xf numFmtId="164" fontId="0" fillId="0" borderId="5" xfId="0" applyNumberFormat="1" applyBorder="1" applyAlignment="1">
      <alignment horizontal="centerContinuous"/>
    </xf>
    <xf numFmtId="164" fontId="0" fillId="0" borderId="6" xfId="0" applyNumberFormat="1" applyBorder="1"/>
    <xf numFmtId="164" fontId="0" fillId="0" borderId="0" xfId="0" quotePrefix="1" applyNumberFormat="1"/>
    <xf numFmtId="164" fontId="0" fillId="0" borderId="0" xfId="0" applyNumberFormat="1" applyFill="1"/>
    <xf numFmtId="164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Fill="1" applyAlignment="1">
      <alignment wrapText="1"/>
    </xf>
    <xf numFmtId="164" fontId="0" fillId="0" borderId="1" xfId="0" applyNumberFormat="1" applyFill="1" applyBorder="1"/>
    <xf numFmtId="14" fontId="0" fillId="0" borderId="0" xfId="0" applyNumberFormat="1" applyFill="1"/>
    <xf numFmtId="0" fontId="0" fillId="0" borderId="0" xfId="0" applyFill="1"/>
    <xf numFmtId="0" fontId="0" fillId="0" borderId="0" xfId="0" applyAlignment="1">
      <alignment horizontal="right" wrapText="1"/>
    </xf>
    <xf numFmtId="0" fontId="0" fillId="0" borderId="0" xfId="0" quotePrefix="1" applyAlignment="1">
      <alignment horizontal="right" wrapText="1"/>
    </xf>
    <xf numFmtId="39" fontId="0" fillId="0" borderId="0" xfId="0" applyNumberFormat="1" applyAlignment="1">
      <alignment horizontal="right" wrapText="1"/>
    </xf>
    <xf numFmtId="39" fontId="0" fillId="0" borderId="0" xfId="0" applyNumberFormat="1"/>
    <xf numFmtId="164" fontId="0" fillId="0" borderId="6" xfId="0" applyNumberFormat="1" applyFill="1" applyBorder="1"/>
    <xf numFmtId="164" fontId="0" fillId="0" borderId="0" xfId="0" applyNumberFormat="1" applyFill="1" applyBorder="1"/>
    <xf numFmtId="164" fontId="0" fillId="0" borderId="7" xfId="0" applyNumberFormat="1" applyFill="1" applyBorder="1"/>
    <xf numFmtId="166" fontId="0" fillId="0" borderId="0" xfId="0" applyNumberFormat="1"/>
    <xf numFmtId="39" fontId="0" fillId="0" borderId="1" xfId="0" applyNumberFormat="1" applyBorder="1"/>
    <xf numFmtId="164" fontId="0" fillId="2" borderId="0" xfId="0" applyNumberFormat="1" applyFill="1"/>
    <xf numFmtId="0" fontId="0" fillId="0" borderId="0" xfId="0" applyFill="1" applyAlignment="1">
      <alignment horizontal="right"/>
    </xf>
    <xf numFmtId="0" fontId="0" fillId="0" borderId="0" xfId="0" quotePrefix="1"/>
    <xf numFmtId="164" fontId="0" fillId="0" borderId="0" xfId="0" applyNumberFormat="1" applyFill="1" applyAlignment="1">
      <alignment horizontal="centerContinuous"/>
    </xf>
    <xf numFmtId="165" fontId="1" fillId="0" borderId="0" xfId="0" applyNumberFormat="1" applyFont="1" applyFill="1"/>
    <xf numFmtId="164" fontId="0" fillId="0" borderId="0" xfId="0" applyNumberFormat="1" applyFill="1" applyAlignment="1">
      <alignment horizontal="right"/>
    </xf>
    <xf numFmtId="164" fontId="0" fillId="0" borderId="6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workbookViewId="0">
      <pane ySplit="6" topLeftCell="A42" activePane="bottomLeft" state="frozen"/>
      <selection pane="bottomLeft" activeCell="D59" sqref="D59"/>
    </sheetView>
  </sheetViews>
  <sheetFormatPr defaultRowHeight="15" x14ac:dyDescent="0.25"/>
  <cols>
    <col min="1" max="1" width="10.7109375" bestFit="1" customWidth="1"/>
    <col min="2" max="2" width="30.5703125" customWidth="1"/>
    <col min="3" max="3" width="9.7109375" customWidth="1"/>
    <col min="4" max="7" width="9.140625" style="2" customWidth="1"/>
    <col min="8" max="8" width="9.140625" style="2"/>
    <col min="9" max="9" width="10.42578125" style="2" customWidth="1"/>
    <col min="10" max="16" width="10.28515625" style="2" customWidth="1"/>
    <col min="17" max="38" width="9.140625" style="2"/>
  </cols>
  <sheetData>
    <row r="1" spans="1:38" x14ac:dyDescent="0.25">
      <c r="A1" t="s">
        <v>0</v>
      </c>
    </row>
    <row r="2" spans="1:38" x14ac:dyDescent="0.25">
      <c r="A2" t="s">
        <v>111</v>
      </c>
    </row>
    <row r="3" spans="1:38" x14ac:dyDescent="0.25">
      <c r="A3" t="s">
        <v>1</v>
      </c>
    </row>
    <row r="5" spans="1:38" x14ac:dyDescent="0.25">
      <c r="I5" s="7" t="s">
        <v>34</v>
      </c>
      <c r="J5" s="8"/>
      <c r="K5" s="8"/>
      <c r="L5" s="8"/>
      <c r="M5" s="8"/>
      <c r="N5" s="8"/>
      <c r="O5" s="8"/>
      <c r="P5" s="9"/>
    </row>
    <row r="6" spans="1:38" s="1" customFormat="1" ht="45" x14ac:dyDescent="0.25">
      <c r="A6" s="1" t="s">
        <v>2</v>
      </c>
      <c r="B6" s="1" t="s">
        <v>3</v>
      </c>
      <c r="C6" s="1" t="s">
        <v>35</v>
      </c>
      <c r="D6" s="3" t="s">
        <v>8</v>
      </c>
      <c r="E6" s="3" t="s">
        <v>9</v>
      </c>
      <c r="F6" s="3" t="s">
        <v>36</v>
      </c>
      <c r="G6" s="3" t="s">
        <v>54</v>
      </c>
      <c r="H6" s="3" t="s">
        <v>7</v>
      </c>
      <c r="I6" s="6" t="s">
        <v>10</v>
      </c>
      <c r="J6" s="6" t="s">
        <v>11</v>
      </c>
      <c r="K6" s="6"/>
      <c r="L6" s="6" t="s">
        <v>102</v>
      </c>
      <c r="M6" s="6" t="s">
        <v>108</v>
      </c>
      <c r="N6" s="6" t="s">
        <v>69</v>
      </c>
      <c r="O6" s="6" t="s">
        <v>61</v>
      </c>
      <c r="P6" s="6" t="s">
        <v>40</v>
      </c>
      <c r="Q6" s="3" t="s">
        <v>6</v>
      </c>
      <c r="R6" s="3" t="s">
        <v>109</v>
      </c>
      <c r="S6" s="3" t="s">
        <v>59</v>
      </c>
      <c r="T6" s="3" t="s">
        <v>98</v>
      </c>
      <c r="U6" s="3" t="s">
        <v>109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8" spans="1:38" s="21" customFormat="1" x14ac:dyDescent="0.25">
      <c r="A8" s="20">
        <v>41536</v>
      </c>
      <c r="B8" s="21" t="s">
        <v>162</v>
      </c>
      <c r="C8" s="21">
        <v>500135</v>
      </c>
      <c r="D8" s="12">
        <v>280</v>
      </c>
      <c r="E8" s="12">
        <v>161</v>
      </c>
      <c r="F8" s="12"/>
      <c r="G8" s="12"/>
      <c r="H8" s="31">
        <v>441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>
        <v>441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s="21" customFormat="1" x14ac:dyDescent="0.25">
      <c r="A9" s="20">
        <v>41549</v>
      </c>
      <c r="B9" s="21" t="s">
        <v>162</v>
      </c>
      <c r="C9" s="21">
        <v>500136</v>
      </c>
      <c r="D9" s="12">
        <v>91</v>
      </c>
      <c r="E9" s="12"/>
      <c r="F9" s="12"/>
      <c r="G9" s="12"/>
      <c r="H9" s="31">
        <v>91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>
        <f>28+14+49</f>
        <v>91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1:38" s="21" customFormat="1" x14ac:dyDescent="0.25">
      <c r="A10" s="20">
        <v>41549</v>
      </c>
      <c r="B10" s="21" t="s">
        <v>73</v>
      </c>
      <c r="C10" s="21">
        <v>500137</v>
      </c>
      <c r="D10" s="12">
        <v>24</v>
      </c>
      <c r="E10" s="12">
        <v>12</v>
      </c>
      <c r="F10" s="12"/>
      <c r="G10" s="12"/>
      <c r="H10" s="31">
        <v>36</v>
      </c>
      <c r="I10" s="12">
        <v>36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1" customFormat="1" x14ac:dyDescent="0.25">
      <c r="A11" s="20">
        <v>41568</v>
      </c>
      <c r="B11" s="21" t="s">
        <v>166</v>
      </c>
      <c r="C11" s="21">
        <v>500138</v>
      </c>
      <c r="D11" s="12">
        <f>1030+12+12+12</f>
        <v>1066</v>
      </c>
      <c r="E11" s="12">
        <v>12</v>
      </c>
      <c r="F11" s="12"/>
      <c r="G11" s="12"/>
      <c r="H11" s="31">
        <f>1066+12</f>
        <v>1078</v>
      </c>
      <c r="I11" s="12">
        <f>12*4</f>
        <v>48</v>
      </c>
      <c r="J11" s="12"/>
      <c r="K11" s="12"/>
      <c r="L11" s="12"/>
      <c r="M11" s="12"/>
      <c r="N11" s="12"/>
      <c r="O11" s="12"/>
      <c r="P11" s="12"/>
      <c r="Q11" s="12"/>
      <c r="R11" s="12"/>
      <c r="S11" s="12">
        <v>1030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8" s="21" customFormat="1" x14ac:dyDescent="0.25">
      <c r="A12" s="20">
        <v>41597</v>
      </c>
      <c r="B12" s="21" t="s">
        <v>73</v>
      </c>
      <c r="C12" s="21">
        <v>500139</v>
      </c>
      <c r="D12" s="12">
        <f>12+12+12+12</f>
        <v>48</v>
      </c>
      <c r="E12" s="12">
        <f>24+12+24+14+15.12</f>
        <v>89.12</v>
      </c>
      <c r="F12" s="12"/>
      <c r="G12" s="12"/>
      <c r="H12" s="31">
        <f>+E12+D12</f>
        <v>137.12</v>
      </c>
      <c r="I12" s="12">
        <f>84+24</f>
        <v>108</v>
      </c>
      <c r="J12" s="12"/>
      <c r="K12" s="12"/>
      <c r="L12" s="12"/>
      <c r="M12" s="12"/>
      <c r="N12" s="12"/>
      <c r="O12" s="12"/>
      <c r="P12" s="12"/>
      <c r="Q12" s="12"/>
      <c r="R12" s="12"/>
      <c r="S12" s="12">
        <v>14</v>
      </c>
      <c r="T12" s="12">
        <v>15.12</v>
      </c>
      <c r="U12" s="12" t="s">
        <v>169</v>
      </c>
      <c r="V12" s="12"/>
      <c r="W12" s="12"/>
      <c r="X12" s="12"/>
      <c r="Y12" s="12">
        <v>20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38" s="21" customFormat="1" x14ac:dyDescent="0.25">
      <c r="A13" s="20">
        <v>41603</v>
      </c>
      <c r="B13" s="21" t="s">
        <v>73</v>
      </c>
      <c r="C13" s="21">
        <v>500140</v>
      </c>
      <c r="D13" s="12">
        <v>22</v>
      </c>
      <c r="E13" s="12">
        <v>799.15</v>
      </c>
      <c r="F13" s="12"/>
      <c r="G13" s="12"/>
      <c r="H13" s="31">
        <f>22+799.15</f>
        <v>821.15</v>
      </c>
      <c r="I13" s="12">
        <f>51.6+12</f>
        <v>63.6</v>
      </c>
      <c r="J13" s="12">
        <f>821.15-63.6-10</f>
        <v>747.55</v>
      </c>
      <c r="K13" s="12"/>
      <c r="L13" s="12"/>
      <c r="M13" s="12"/>
      <c r="N13" s="12"/>
      <c r="O13" s="12"/>
      <c r="P13" s="12"/>
      <c r="Q13" s="12"/>
      <c r="R13" s="12"/>
      <c r="S13" s="12">
        <v>7</v>
      </c>
      <c r="T13" s="12">
        <v>3</v>
      </c>
      <c r="U13" s="12" t="s">
        <v>170</v>
      </c>
      <c r="V13" s="12"/>
      <c r="W13" s="12"/>
      <c r="X13" s="12"/>
      <c r="Y13" s="12">
        <v>40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38" s="21" customFormat="1" x14ac:dyDescent="0.25">
      <c r="A14" s="20">
        <v>41627</v>
      </c>
      <c r="B14" s="21" t="s">
        <v>41</v>
      </c>
      <c r="C14" s="21">
        <v>500141</v>
      </c>
      <c r="D14" s="12"/>
      <c r="E14" s="12">
        <v>89</v>
      </c>
      <c r="F14" s="12"/>
      <c r="G14" s="12"/>
      <c r="H14" s="31">
        <v>89</v>
      </c>
      <c r="I14" s="12"/>
      <c r="J14" s="12"/>
      <c r="K14" s="12"/>
      <c r="L14" s="12"/>
      <c r="M14" s="12"/>
      <c r="N14" s="12"/>
      <c r="O14" s="12"/>
      <c r="P14" s="12">
        <v>89</v>
      </c>
      <c r="Q14" s="12"/>
      <c r="R14" s="12"/>
      <c r="S14" s="12"/>
      <c r="T14" s="12"/>
      <c r="U14" s="12"/>
      <c r="V14" s="12"/>
      <c r="W14" s="12"/>
      <c r="X14" s="12"/>
      <c r="Y14" s="12">
        <v>15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38" s="21" customFormat="1" x14ac:dyDescent="0.25">
      <c r="A15" s="20">
        <v>41660</v>
      </c>
      <c r="B15" s="21" t="s">
        <v>43</v>
      </c>
      <c r="C15" s="21">
        <v>500142</v>
      </c>
      <c r="D15" s="12">
        <f>30+10+10+10+10+10+20+20+20+20+20</f>
        <v>180</v>
      </c>
      <c r="E15" s="12">
        <v>170</v>
      </c>
      <c r="F15" s="12"/>
      <c r="G15" s="12"/>
      <c r="H15" s="31">
        <f>180+170</f>
        <v>350</v>
      </c>
      <c r="I15" s="12"/>
      <c r="J15" s="12"/>
      <c r="K15" s="12"/>
      <c r="L15" s="12"/>
      <c r="M15" s="12"/>
      <c r="N15" s="12"/>
      <c r="O15" s="12"/>
      <c r="P15" s="12"/>
      <c r="Q15" s="12">
        <v>350</v>
      </c>
      <c r="R15" s="12"/>
      <c r="S15" s="12"/>
      <c r="T15" s="12"/>
      <c r="U15" s="12"/>
      <c r="V15" s="12"/>
      <c r="W15" s="12"/>
      <c r="X15" s="12"/>
      <c r="Y15" s="12">
        <v>2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38" s="21" customFormat="1" x14ac:dyDescent="0.25">
      <c r="A16" s="20">
        <v>41677</v>
      </c>
      <c r="B16" s="21" t="s">
        <v>186</v>
      </c>
      <c r="C16" s="21">
        <v>500161</v>
      </c>
      <c r="D16" s="12">
        <v>28</v>
      </c>
      <c r="E16" s="12"/>
      <c r="F16" s="12"/>
      <c r="G16" s="12"/>
      <c r="H16" s="31">
        <v>28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v>28</v>
      </c>
      <c r="T16" s="12"/>
      <c r="U16" s="12"/>
      <c r="V16" s="12"/>
      <c r="W16" s="12"/>
      <c r="X16" s="12"/>
      <c r="Y16" s="12">
        <v>10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s="21" customFormat="1" x14ac:dyDescent="0.25">
      <c r="A17" s="20">
        <v>41677</v>
      </c>
      <c r="B17" s="21" t="s">
        <v>43</v>
      </c>
      <c r="C17" s="21">
        <v>500162</v>
      </c>
      <c r="D17" s="12">
        <v>310</v>
      </c>
      <c r="E17" s="12">
        <v>160</v>
      </c>
      <c r="F17" s="12"/>
      <c r="G17" s="12"/>
      <c r="H17" s="31">
        <f>310+160</f>
        <v>470</v>
      </c>
      <c r="I17" s="12"/>
      <c r="J17" s="12"/>
      <c r="K17" s="12"/>
      <c r="L17" s="12"/>
      <c r="M17" s="12"/>
      <c r="N17" s="12"/>
      <c r="O17" s="12"/>
      <c r="P17" s="12"/>
      <c r="Q17" s="12">
        <v>470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8" s="21" customFormat="1" x14ac:dyDescent="0.25">
      <c r="A18" s="20">
        <v>41678</v>
      </c>
      <c r="B18" s="21" t="s">
        <v>61</v>
      </c>
      <c r="C18" s="21">
        <v>500163</v>
      </c>
      <c r="D18" s="12"/>
      <c r="E18" s="12">
        <v>75.2</v>
      </c>
      <c r="F18" s="12"/>
      <c r="G18" s="12"/>
      <c r="H18" s="31">
        <v>75.2</v>
      </c>
      <c r="I18" s="12"/>
      <c r="J18" s="12"/>
      <c r="K18" s="12"/>
      <c r="L18" s="12"/>
      <c r="M18" s="12"/>
      <c r="N18" s="12"/>
      <c r="O18" s="12">
        <v>75.2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38" s="21" customFormat="1" x14ac:dyDescent="0.25">
      <c r="A19" s="20">
        <v>41662</v>
      </c>
      <c r="B19" s="21" t="s">
        <v>191</v>
      </c>
      <c r="C19" s="32" t="s">
        <v>192</v>
      </c>
      <c r="D19" s="12">
        <v>10</v>
      </c>
      <c r="E19" s="12"/>
      <c r="F19" s="12"/>
      <c r="G19" s="12"/>
      <c r="H19" s="31">
        <v>10</v>
      </c>
      <c r="I19" s="12"/>
      <c r="J19" s="12"/>
      <c r="K19" s="12"/>
      <c r="L19" s="12"/>
      <c r="M19" s="12"/>
      <c r="N19" s="12"/>
      <c r="O19" s="12"/>
      <c r="P19" s="12"/>
      <c r="Q19" s="12">
        <v>10</v>
      </c>
      <c r="R19" s="12"/>
      <c r="S19" s="12"/>
      <c r="T19" s="12"/>
      <c r="U19" s="12"/>
      <c r="V19" s="12"/>
      <c r="W19" s="12"/>
      <c r="X19" s="12"/>
      <c r="Y19" s="12">
        <v>1.8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21" customFormat="1" x14ac:dyDescent="0.25">
      <c r="A20" s="20">
        <v>41670</v>
      </c>
      <c r="B20" s="21" t="s">
        <v>193</v>
      </c>
      <c r="C20" s="32" t="s">
        <v>192</v>
      </c>
      <c r="D20" s="12">
        <v>20</v>
      </c>
      <c r="E20" s="12"/>
      <c r="F20" s="12"/>
      <c r="G20" s="12"/>
      <c r="H20" s="31">
        <v>20</v>
      </c>
      <c r="I20" s="12"/>
      <c r="J20" s="12"/>
      <c r="K20" s="12"/>
      <c r="L20" s="12"/>
      <c r="M20" s="12"/>
      <c r="N20" s="12"/>
      <c r="O20" s="12"/>
      <c r="P20" s="12"/>
      <c r="Q20" s="12">
        <v>20</v>
      </c>
      <c r="R20" s="12"/>
      <c r="S20" s="12"/>
      <c r="T20" s="12"/>
      <c r="U20" s="12"/>
      <c r="V20" s="12"/>
      <c r="W20" s="12"/>
      <c r="X20" s="12"/>
      <c r="Y20" s="12">
        <v>0.3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21" customFormat="1" x14ac:dyDescent="0.25">
      <c r="A21" s="20">
        <v>41670</v>
      </c>
      <c r="B21" s="21" t="s">
        <v>45</v>
      </c>
      <c r="C21" s="32" t="s">
        <v>192</v>
      </c>
      <c r="D21" s="12">
        <v>10</v>
      </c>
      <c r="E21" s="12"/>
      <c r="F21" s="12"/>
      <c r="G21" s="12"/>
      <c r="H21" s="31">
        <v>10</v>
      </c>
      <c r="I21" s="12"/>
      <c r="J21" s="12"/>
      <c r="K21" s="12"/>
      <c r="L21" s="12"/>
      <c r="M21" s="12"/>
      <c r="N21" s="12"/>
      <c r="O21" s="12"/>
      <c r="P21" s="12"/>
      <c r="Q21" s="12">
        <v>10</v>
      </c>
      <c r="R21" s="12"/>
      <c r="S21" s="12"/>
      <c r="T21" s="12"/>
      <c r="U21" s="12"/>
      <c r="V21" s="12"/>
      <c r="W21" s="12"/>
      <c r="X21" s="12"/>
      <c r="Y21" s="12">
        <v>0.02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21" customFormat="1" x14ac:dyDescent="0.25">
      <c r="A22" s="20">
        <v>41670</v>
      </c>
      <c r="B22" s="21" t="s">
        <v>50</v>
      </c>
      <c r="C22" s="32" t="s">
        <v>192</v>
      </c>
      <c r="D22" s="12">
        <v>10</v>
      </c>
      <c r="E22" s="12"/>
      <c r="F22" s="12"/>
      <c r="G22" s="12"/>
      <c r="H22" s="31">
        <v>10</v>
      </c>
      <c r="I22" s="12"/>
      <c r="J22" s="12"/>
      <c r="K22" s="12"/>
      <c r="L22" s="12"/>
      <c r="M22" s="12"/>
      <c r="N22" s="12"/>
      <c r="O22" s="12"/>
      <c r="P22" s="12"/>
      <c r="Q22" s="12">
        <v>10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21" customFormat="1" x14ac:dyDescent="0.25">
      <c r="A23" s="20">
        <v>41670</v>
      </c>
      <c r="B23" s="21" t="s">
        <v>50</v>
      </c>
      <c r="C23" s="32" t="s">
        <v>192</v>
      </c>
      <c r="D23" s="12">
        <v>10</v>
      </c>
      <c r="E23" s="12"/>
      <c r="F23" s="12"/>
      <c r="G23" s="12"/>
      <c r="H23" s="31">
        <v>10</v>
      </c>
      <c r="I23" s="12"/>
      <c r="J23" s="12"/>
      <c r="K23" s="12"/>
      <c r="L23" s="12"/>
      <c r="M23" s="12"/>
      <c r="N23" s="12"/>
      <c r="O23" s="12"/>
      <c r="P23" s="12"/>
      <c r="Q23" s="12">
        <v>10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21" customFormat="1" x14ac:dyDescent="0.25">
      <c r="A24" s="20">
        <v>41670</v>
      </c>
      <c r="B24" s="21" t="s">
        <v>51</v>
      </c>
      <c r="C24" s="32" t="s">
        <v>192</v>
      </c>
      <c r="D24" s="12">
        <v>10</v>
      </c>
      <c r="E24" s="12"/>
      <c r="F24" s="12"/>
      <c r="G24" s="12"/>
      <c r="H24" s="31">
        <v>10</v>
      </c>
      <c r="I24" s="12"/>
      <c r="J24" s="12"/>
      <c r="K24" s="12"/>
      <c r="L24" s="12"/>
      <c r="M24" s="12"/>
      <c r="N24" s="12"/>
      <c r="O24" s="12"/>
      <c r="P24" s="12"/>
      <c r="Q24" s="12">
        <v>10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21" customFormat="1" x14ac:dyDescent="0.25">
      <c r="A25" s="20">
        <v>41670</v>
      </c>
      <c r="B25" s="21" t="s">
        <v>46</v>
      </c>
      <c r="C25" s="32" t="s">
        <v>192</v>
      </c>
      <c r="D25" s="12">
        <v>10</v>
      </c>
      <c r="E25" s="12"/>
      <c r="F25" s="12"/>
      <c r="G25" s="12"/>
      <c r="H25" s="31">
        <v>10</v>
      </c>
      <c r="I25" s="12"/>
      <c r="J25" s="12"/>
      <c r="K25" s="12"/>
      <c r="L25" s="12"/>
      <c r="M25" s="12"/>
      <c r="N25" s="12"/>
      <c r="O25" s="12"/>
      <c r="P25" s="12"/>
      <c r="Q25" s="12">
        <v>10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21" customFormat="1" x14ac:dyDescent="0.25">
      <c r="A26" s="20">
        <v>41670</v>
      </c>
      <c r="B26" s="21" t="s">
        <v>47</v>
      </c>
      <c r="C26" s="32" t="s">
        <v>192</v>
      </c>
      <c r="D26" s="12">
        <v>10</v>
      </c>
      <c r="E26" s="12"/>
      <c r="F26" s="12"/>
      <c r="G26" s="12"/>
      <c r="H26" s="31">
        <v>10</v>
      </c>
      <c r="I26" s="12"/>
      <c r="J26" s="12"/>
      <c r="K26" s="12"/>
      <c r="L26" s="12"/>
      <c r="M26" s="12"/>
      <c r="N26" s="12"/>
      <c r="O26" s="12"/>
      <c r="P26" s="12"/>
      <c r="Q26" s="12">
        <v>10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21" customFormat="1" x14ac:dyDescent="0.25">
      <c r="A27" s="20">
        <v>41670</v>
      </c>
      <c r="B27" s="21" t="s">
        <v>194</v>
      </c>
      <c r="C27" s="32" t="s">
        <v>192</v>
      </c>
      <c r="D27" s="12">
        <v>10</v>
      </c>
      <c r="E27" s="12"/>
      <c r="F27" s="12"/>
      <c r="G27" s="12"/>
      <c r="H27" s="31">
        <v>10</v>
      </c>
      <c r="I27" s="12"/>
      <c r="J27" s="12"/>
      <c r="K27" s="12"/>
      <c r="L27" s="12"/>
      <c r="M27" s="12"/>
      <c r="N27" s="12"/>
      <c r="O27" s="12"/>
      <c r="P27" s="12"/>
      <c r="Q27" s="12">
        <v>10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21" customFormat="1" x14ac:dyDescent="0.25">
      <c r="A28" s="20">
        <v>41670</v>
      </c>
      <c r="B28" s="21" t="s">
        <v>48</v>
      </c>
      <c r="C28" s="32" t="s">
        <v>192</v>
      </c>
      <c r="D28" s="12">
        <v>10</v>
      </c>
      <c r="E28" s="12"/>
      <c r="F28" s="12"/>
      <c r="G28" s="12"/>
      <c r="H28" s="31">
        <v>10</v>
      </c>
      <c r="I28" s="12"/>
      <c r="J28" s="12"/>
      <c r="K28" s="12"/>
      <c r="L28" s="12"/>
      <c r="M28" s="12"/>
      <c r="N28" s="12"/>
      <c r="O28" s="12"/>
      <c r="P28" s="12"/>
      <c r="Q28" s="12">
        <v>10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21" customFormat="1" x14ac:dyDescent="0.25">
      <c r="A29" s="20">
        <v>41670</v>
      </c>
      <c r="B29" s="21" t="s">
        <v>195</v>
      </c>
      <c r="C29" s="32" t="s">
        <v>192</v>
      </c>
      <c r="D29" s="12">
        <v>10</v>
      </c>
      <c r="E29" s="12"/>
      <c r="F29" s="12"/>
      <c r="G29" s="12"/>
      <c r="H29" s="31">
        <v>10</v>
      </c>
      <c r="I29" s="12"/>
      <c r="J29" s="12"/>
      <c r="K29" s="12"/>
      <c r="L29" s="12"/>
      <c r="M29" s="12"/>
      <c r="N29" s="12"/>
      <c r="O29" s="12"/>
      <c r="P29" s="12"/>
      <c r="Q29" s="12">
        <v>10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21" customFormat="1" x14ac:dyDescent="0.25">
      <c r="A30" s="20">
        <v>41670</v>
      </c>
      <c r="B30" s="21" t="s">
        <v>196</v>
      </c>
      <c r="C30" s="32" t="s">
        <v>192</v>
      </c>
      <c r="D30" s="12">
        <v>10</v>
      </c>
      <c r="E30" s="12"/>
      <c r="F30" s="12"/>
      <c r="G30" s="12"/>
      <c r="H30" s="31">
        <v>10</v>
      </c>
      <c r="I30" s="12"/>
      <c r="J30" s="12"/>
      <c r="K30" s="12"/>
      <c r="L30" s="12"/>
      <c r="M30" s="12"/>
      <c r="N30" s="12"/>
      <c r="O30" s="12"/>
      <c r="P30" s="12"/>
      <c r="Q30" s="12">
        <v>10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s="21" customFormat="1" x14ac:dyDescent="0.25">
      <c r="A31" s="20">
        <v>41670</v>
      </c>
      <c r="B31" s="21" t="s">
        <v>49</v>
      </c>
      <c r="C31" s="32" t="s">
        <v>192</v>
      </c>
      <c r="D31" s="12">
        <v>20</v>
      </c>
      <c r="E31" s="12"/>
      <c r="F31" s="12"/>
      <c r="G31" s="12"/>
      <c r="H31" s="31">
        <v>20</v>
      </c>
      <c r="I31" s="12"/>
      <c r="J31" s="12"/>
      <c r="K31" s="12"/>
      <c r="L31" s="12"/>
      <c r="M31" s="12"/>
      <c r="N31" s="12"/>
      <c r="O31" s="12"/>
      <c r="P31" s="12"/>
      <c r="Q31" s="12">
        <v>20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s="21" customFormat="1" x14ac:dyDescent="0.25">
      <c r="A32" s="20">
        <v>41670</v>
      </c>
      <c r="B32" s="21" t="s">
        <v>197</v>
      </c>
      <c r="C32" s="32" t="s">
        <v>192</v>
      </c>
      <c r="D32" s="12">
        <v>10</v>
      </c>
      <c r="E32" s="12"/>
      <c r="F32" s="12"/>
      <c r="G32" s="12"/>
      <c r="H32" s="31">
        <v>10</v>
      </c>
      <c r="I32" s="12"/>
      <c r="J32" s="12"/>
      <c r="K32" s="12"/>
      <c r="L32" s="12"/>
      <c r="M32" s="12"/>
      <c r="N32" s="12"/>
      <c r="O32" s="12"/>
      <c r="P32" s="12"/>
      <c r="Q32" s="12">
        <v>10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s="21" customFormat="1" x14ac:dyDescent="0.25">
      <c r="A33" s="20">
        <v>41670</v>
      </c>
      <c r="B33" s="21" t="s">
        <v>198</v>
      </c>
      <c r="C33" s="32" t="s">
        <v>192</v>
      </c>
      <c r="D33" s="12">
        <v>10</v>
      </c>
      <c r="E33" s="12"/>
      <c r="F33" s="12"/>
      <c r="G33" s="12"/>
      <c r="H33" s="31">
        <v>10</v>
      </c>
      <c r="I33" s="12"/>
      <c r="J33" s="12"/>
      <c r="K33" s="12"/>
      <c r="L33" s="12"/>
      <c r="M33" s="12"/>
      <c r="N33" s="12"/>
      <c r="O33" s="12"/>
      <c r="P33" s="12"/>
      <c r="Q33" s="12">
        <v>10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s="21" customFormat="1" x14ac:dyDescent="0.25">
      <c r="A34" s="20">
        <v>41670</v>
      </c>
      <c r="B34" s="21" t="s">
        <v>199</v>
      </c>
      <c r="C34" s="32" t="s">
        <v>192</v>
      </c>
      <c r="D34" s="12">
        <v>10</v>
      </c>
      <c r="E34" s="12"/>
      <c r="F34" s="12"/>
      <c r="G34" s="12"/>
      <c r="H34" s="31">
        <v>10</v>
      </c>
      <c r="I34" s="12"/>
      <c r="J34" s="12"/>
      <c r="K34" s="12"/>
      <c r="L34" s="12"/>
      <c r="M34" s="12"/>
      <c r="N34" s="12"/>
      <c r="O34" s="12"/>
      <c r="P34" s="12"/>
      <c r="Q34" s="12">
        <v>10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s="21" customFormat="1" x14ac:dyDescent="0.25">
      <c r="A35" s="20">
        <v>41670</v>
      </c>
      <c r="B35" s="21" t="s">
        <v>200</v>
      </c>
      <c r="C35" s="32" t="s">
        <v>192</v>
      </c>
      <c r="D35" s="12">
        <v>10</v>
      </c>
      <c r="E35" s="12"/>
      <c r="F35" s="12"/>
      <c r="G35" s="12"/>
      <c r="H35" s="31">
        <v>10</v>
      </c>
      <c r="I35" s="12"/>
      <c r="J35" s="12"/>
      <c r="K35" s="12"/>
      <c r="L35" s="12"/>
      <c r="M35" s="12"/>
      <c r="N35" s="12"/>
      <c r="O35" s="12"/>
      <c r="P35" s="12"/>
      <c r="Q35" s="12">
        <v>10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s="21" customFormat="1" x14ac:dyDescent="0.25">
      <c r="A36" s="20">
        <v>41670</v>
      </c>
      <c r="B36" s="21" t="s">
        <v>201</v>
      </c>
      <c r="C36" s="32" t="s">
        <v>192</v>
      </c>
      <c r="D36" s="12">
        <v>10</v>
      </c>
      <c r="E36" s="12"/>
      <c r="F36" s="12"/>
      <c r="G36" s="12"/>
      <c r="H36" s="31">
        <v>10</v>
      </c>
      <c r="I36" s="12"/>
      <c r="J36" s="12"/>
      <c r="K36" s="12"/>
      <c r="L36" s="12"/>
      <c r="M36" s="12"/>
      <c r="N36" s="12"/>
      <c r="O36" s="12"/>
      <c r="P36" s="12"/>
      <c r="Q36" s="12">
        <v>10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s="21" customFormat="1" x14ac:dyDescent="0.25">
      <c r="A37" s="20">
        <v>41670</v>
      </c>
      <c r="B37" s="21" t="s">
        <v>202</v>
      </c>
      <c r="C37" s="32" t="s">
        <v>192</v>
      </c>
      <c r="D37" s="12">
        <v>10</v>
      </c>
      <c r="E37" s="12"/>
      <c r="F37" s="12"/>
      <c r="G37" s="12"/>
      <c r="H37" s="31">
        <v>10</v>
      </c>
      <c r="I37" s="12"/>
      <c r="J37" s="12"/>
      <c r="K37" s="12"/>
      <c r="L37" s="12"/>
      <c r="M37" s="12"/>
      <c r="N37" s="12"/>
      <c r="O37" s="12"/>
      <c r="P37" s="12"/>
      <c r="Q37" s="12">
        <v>10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s="21" customFormat="1" x14ac:dyDescent="0.25">
      <c r="A38" s="20">
        <v>41670</v>
      </c>
      <c r="B38" s="21" t="s">
        <v>52</v>
      </c>
      <c r="C38" s="32" t="s">
        <v>192</v>
      </c>
      <c r="D38" s="12">
        <v>10</v>
      </c>
      <c r="E38" s="12"/>
      <c r="F38" s="12"/>
      <c r="G38" s="12"/>
      <c r="H38" s="31">
        <v>10</v>
      </c>
      <c r="I38" s="12"/>
      <c r="J38" s="12"/>
      <c r="K38" s="12"/>
      <c r="L38" s="12"/>
      <c r="M38" s="12"/>
      <c r="N38" s="12"/>
      <c r="O38" s="12"/>
      <c r="P38" s="12"/>
      <c r="Q38" s="12">
        <v>10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s="21" customFormat="1" x14ac:dyDescent="0.25">
      <c r="A39" s="20">
        <v>41670</v>
      </c>
      <c r="B39" s="21" t="s">
        <v>203</v>
      </c>
      <c r="C39" s="32" t="s">
        <v>192</v>
      </c>
      <c r="D39" s="12">
        <v>10</v>
      </c>
      <c r="E39" s="12"/>
      <c r="F39" s="12"/>
      <c r="G39" s="12"/>
      <c r="H39" s="31">
        <v>10</v>
      </c>
      <c r="I39" s="12"/>
      <c r="J39" s="12"/>
      <c r="K39" s="12"/>
      <c r="L39" s="12"/>
      <c r="M39" s="12"/>
      <c r="N39" s="12"/>
      <c r="O39" s="12"/>
      <c r="P39" s="12"/>
      <c r="Q39" s="12">
        <v>10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38" s="21" customFormat="1" x14ac:dyDescent="0.25">
      <c r="A40" s="20">
        <v>41670</v>
      </c>
      <c r="B40" s="21" t="s">
        <v>204</v>
      </c>
      <c r="C40" s="32" t="s">
        <v>192</v>
      </c>
      <c r="D40" s="12">
        <v>20</v>
      </c>
      <c r="E40" s="12"/>
      <c r="F40" s="12"/>
      <c r="G40" s="12"/>
      <c r="H40" s="31">
        <v>20</v>
      </c>
      <c r="I40" s="12"/>
      <c r="J40" s="12"/>
      <c r="K40" s="12"/>
      <c r="L40" s="12"/>
      <c r="M40" s="12"/>
      <c r="N40" s="12"/>
      <c r="O40" s="12"/>
      <c r="P40" s="12"/>
      <c r="Q40" s="12">
        <v>20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8" s="21" customFormat="1" x14ac:dyDescent="0.25">
      <c r="A41" s="20">
        <v>41671</v>
      </c>
      <c r="B41" s="21" t="s">
        <v>183</v>
      </c>
      <c r="C41" s="32" t="s">
        <v>192</v>
      </c>
      <c r="D41" s="12">
        <v>10</v>
      </c>
      <c r="E41" s="12"/>
      <c r="F41" s="12"/>
      <c r="G41" s="12"/>
      <c r="H41" s="31">
        <v>10</v>
      </c>
      <c r="I41" s="12"/>
      <c r="J41" s="12"/>
      <c r="K41" s="12"/>
      <c r="L41" s="12"/>
      <c r="M41" s="12"/>
      <c r="N41" s="12"/>
      <c r="O41" s="12"/>
      <c r="P41" s="12"/>
      <c r="Q41" s="12">
        <v>10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1:38" s="21" customFormat="1" x14ac:dyDescent="0.25">
      <c r="A42" s="20">
        <v>41701</v>
      </c>
      <c r="B42" s="21" t="s">
        <v>209</v>
      </c>
      <c r="C42" s="21">
        <v>500144</v>
      </c>
      <c r="D42" s="12">
        <v>30</v>
      </c>
      <c r="E42" s="12">
        <v>60</v>
      </c>
      <c r="F42" s="12"/>
      <c r="G42" s="12"/>
      <c r="H42" s="31">
        <v>90</v>
      </c>
      <c r="I42" s="12"/>
      <c r="J42" s="12"/>
      <c r="K42" s="12"/>
      <c r="L42" s="12"/>
      <c r="M42" s="12"/>
      <c r="N42" s="12"/>
      <c r="O42" s="12"/>
      <c r="P42" s="12"/>
      <c r="Q42" s="12">
        <v>90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1:38" s="21" customFormat="1" x14ac:dyDescent="0.25">
      <c r="A43" s="20">
        <v>41670</v>
      </c>
      <c r="B43" s="21" t="s">
        <v>229</v>
      </c>
      <c r="D43" s="12"/>
      <c r="E43" s="12"/>
      <c r="F43" s="12"/>
      <c r="G43" s="31">
        <v>10</v>
      </c>
      <c r="H43" s="12"/>
      <c r="I43" s="12"/>
      <c r="J43" s="12"/>
      <c r="K43" s="12"/>
      <c r="L43" s="12"/>
      <c r="M43" s="12"/>
      <c r="N43" s="12"/>
      <c r="O43" s="12"/>
      <c r="P43" s="12"/>
      <c r="Q43" s="12">
        <v>10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1:38" s="21" customFormat="1" x14ac:dyDescent="0.25">
      <c r="A44" s="20">
        <v>41694</v>
      </c>
      <c r="B44" s="21" t="s">
        <v>216</v>
      </c>
      <c r="C44" s="32" t="s">
        <v>192</v>
      </c>
      <c r="D44" s="12">
        <v>10</v>
      </c>
      <c r="E44" s="12"/>
      <c r="F44" s="12"/>
      <c r="G44" s="12"/>
      <c r="H44" s="31">
        <v>10</v>
      </c>
      <c r="I44" s="12"/>
      <c r="J44" s="12"/>
      <c r="K44" s="12"/>
      <c r="L44" s="12"/>
      <c r="M44" s="12"/>
      <c r="N44" s="12"/>
      <c r="O44" s="12"/>
      <c r="P44" s="12"/>
      <c r="Q44" s="12">
        <v>10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38" s="21" customFormat="1" x14ac:dyDescent="0.25">
      <c r="A45" s="20">
        <v>41707</v>
      </c>
      <c r="B45" s="21" t="s">
        <v>217</v>
      </c>
      <c r="C45" s="21">
        <v>500145</v>
      </c>
      <c r="D45" s="12"/>
      <c r="E45" s="12">
        <v>40</v>
      </c>
      <c r="F45" s="12"/>
      <c r="G45" s="12"/>
      <c r="H45" s="31">
        <v>40</v>
      </c>
      <c r="I45" s="12"/>
      <c r="J45" s="12"/>
      <c r="K45" s="12"/>
      <c r="L45" s="12"/>
      <c r="M45" s="12"/>
      <c r="N45" s="12"/>
      <c r="O45" s="12"/>
      <c r="P45" s="12"/>
      <c r="Q45" s="12">
        <v>40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1:38" s="21" customFormat="1" x14ac:dyDescent="0.25">
      <c r="A46" s="20">
        <v>41799</v>
      </c>
      <c r="B46" s="21" t="s">
        <v>102</v>
      </c>
      <c r="C46" s="21">
        <v>500146</v>
      </c>
      <c r="D46" s="12"/>
      <c r="E46" s="12">
        <v>1502.64</v>
      </c>
      <c r="F46" s="12">
        <f>532.09-250-125</f>
        <v>157.09000000000003</v>
      </c>
      <c r="G46" s="12"/>
      <c r="H46" s="31">
        <f>+E46-F46</f>
        <v>1345.5500000000002</v>
      </c>
      <c r="I46" s="12"/>
      <c r="J46" s="12"/>
      <c r="K46" s="12"/>
      <c r="L46" s="12">
        <v>1345.55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</row>
    <row r="47" spans="1:38" s="21" customFormat="1" x14ac:dyDescent="0.25">
      <c r="A47" s="20">
        <v>41808</v>
      </c>
      <c r="B47" s="21" t="s">
        <v>248</v>
      </c>
      <c r="C47" s="21">
        <v>500164</v>
      </c>
      <c r="D47" s="12">
        <v>300</v>
      </c>
      <c r="E47" s="12">
        <f>22.6+9.5</f>
        <v>32.1</v>
      </c>
      <c r="F47" s="12"/>
      <c r="G47" s="12"/>
      <c r="H47" s="31">
        <v>332.1</v>
      </c>
      <c r="I47" s="12"/>
      <c r="J47" s="12"/>
      <c r="K47" s="12"/>
      <c r="L47" s="12">
        <v>32.1</v>
      </c>
      <c r="M47" s="12"/>
      <c r="N47" s="12"/>
      <c r="O47" s="12"/>
      <c r="P47" s="12"/>
      <c r="Q47" s="12"/>
      <c r="R47" s="12"/>
      <c r="S47" s="12"/>
      <c r="T47" s="12">
        <v>300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1:38" s="21" customFormat="1" x14ac:dyDescent="0.25">
      <c r="A48" s="20">
        <v>41880</v>
      </c>
      <c r="B48" s="21" t="s">
        <v>249</v>
      </c>
      <c r="C48" s="21">
        <v>500165</v>
      </c>
      <c r="D48" s="12">
        <v>45</v>
      </c>
      <c r="E48" s="12">
        <v>100.6</v>
      </c>
      <c r="F48" s="12"/>
      <c r="G48" s="12"/>
      <c r="H48" s="12">
        <f>45+100.6</f>
        <v>145.6</v>
      </c>
      <c r="I48" s="12"/>
      <c r="J48" s="12"/>
      <c r="K48" s="12"/>
      <c r="L48" s="12">
        <v>45</v>
      </c>
      <c r="M48" s="12"/>
      <c r="N48" s="12"/>
      <c r="O48" s="12">
        <f>100.6-10.55</f>
        <v>90.05</v>
      </c>
      <c r="P48" s="12"/>
      <c r="Q48" s="12"/>
      <c r="R48" s="12">
        <v>10.55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</row>
    <row r="49" spans="1:38" s="21" customFormat="1" x14ac:dyDescent="0.25">
      <c r="A49" s="20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38" s="21" customFormat="1" x14ac:dyDescent="0.25">
      <c r="A50" s="20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spans="1:38" s="21" customFormat="1" x14ac:dyDescent="0.25">
      <c r="A51" s="20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</row>
    <row r="52" spans="1:38" s="21" customFormat="1" x14ac:dyDescent="0.25">
      <c r="A52" s="20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1:38" s="21" customFormat="1" x14ac:dyDescent="0.25">
      <c r="A53" s="20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8" s="21" customFormat="1" x14ac:dyDescent="0.25">
      <c r="A54" s="20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38" s="21" customFormat="1" x14ac:dyDescent="0.25">
      <c r="A55" s="20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</row>
    <row r="56" spans="1:38" x14ac:dyDescent="0.25">
      <c r="L56" s="2" t="s">
        <v>110</v>
      </c>
    </row>
    <row r="57" spans="1:38" s="21" customFormat="1" ht="30.75" customHeight="1" thickBot="1" x14ac:dyDescent="0.3">
      <c r="B57" s="21" t="s">
        <v>12</v>
      </c>
      <c r="D57" s="19">
        <f t="shared" ref="D57:U57" si="0">SUM(D7:D56)</f>
        <v>2694</v>
      </c>
      <c r="E57" s="19">
        <f t="shared" si="0"/>
        <v>3302.81</v>
      </c>
      <c r="F57" s="19">
        <f t="shared" si="0"/>
        <v>157.09000000000003</v>
      </c>
      <c r="G57" s="19">
        <f t="shared" si="0"/>
        <v>10</v>
      </c>
      <c r="H57" s="19">
        <f t="shared" si="0"/>
        <v>5839.7200000000012</v>
      </c>
      <c r="I57" s="19">
        <f t="shared" si="0"/>
        <v>255.6</v>
      </c>
      <c r="J57" s="19">
        <f t="shared" si="0"/>
        <v>747.55</v>
      </c>
      <c r="K57" s="19">
        <f t="shared" si="0"/>
        <v>0</v>
      </c>
      <c r="L57" s="19">
        <f t="shared" si="0"/>
        <v>1422.6499999999999</v>
      </c>
      <c r="M57" s="19">
        <f t="shared" si="0"/>
        <v>0</v>
      </c>
      <c r="N57" s="19">
        <f t="shared" si="0"/>
        <v>0</v>
      </c>
      <c r="O57" s="19">
        <f t="shared" si="0"/>
        <v>165.25</v>
      </c>
      <c r="P57" s="19">
        <f t="shared" si="0"/>
        <v>89</v>
      </c>
      <c r="Q57" s="19">
        <f t="shared" si="0"/>
        <v>1230</v>
      </c>
      <c r="R57" s="19">
        <f t="shared" si="0"/>
        <v>10.55</v>
      </c>
      <c r="S57" s="19">
        <f t="shared" si="0"/>
        <v>1611</v>
      </c>
      <c r="T57" s="19">
        <f t="shared" si="0"/>
        <v>318.12</v>
      </c>
      <c r="U57" s="19">
        <f t="shared" si="0"/>
        <v>0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1:38" s="21" customFormat="1" ht="15.75" thickTop="1" x14ac:dyDescent="0.2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1:38" s="21" customFormat="1" x14ac:dyDescent="0.25">
      <c r="B59" s="21" t="s">
        <v>62</v>
      </c>
      <c r="D59" s="12"/>
      <c r="E59" s="12"/>
      <c r="F59" s="12"/>
      <c r="G59" s="12"/>
      <c r="H59" s="12">
        <f>+D57+E57-F57-H57-G57</f>
        <v>-10.000000000001819</v>
      </c>
      <c r="I59" s="12">
        <f>+I57+J57-Expenses!P67</f>
        <v>733.38</v>
      </c>
      <c r="J59" s="12"/>
      <c r="K59" s="12"/>
      <c r="L59" s="12">
        <f>+L57+L70-Expenses!T67</f>
        <v>976.64999999999986</v>
      </c>
      <c r="M59" s="12"/>
      <c r="N59" s="12"/>
      <c r="O59" s="12">
        <f>+O57-Expenses!V67</f>
        <v>165.25</v>
      </c>
      <c r="P59" s="12">
        <f>227.2-50</f>
        <v>177.2</v>
      </c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</row>
    <row r="60" spans="1:38" s="21" customFormat="1" x14ac:dyDescent="0.25">
      <c r="D60" s="12"/>
      <c r="E60" s="12"/>
      <c r="F60" s="12"/>
      <c r="G60" s="12"/>
      <c r="H60" s="12">
        <f>SUM(I57:AH57)-H57-F57-G57</f>
        <v>-157.09000000000094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</row>
    <row r="61" spans="1:38" s="21" customFormat="1" x14ac:dyDescent="0.2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</row>
    <row r="62" spans="1:38" s="21" customFormat="1" x14ac:dyDescent="0.25">
      <c r="A62" s="21" t="s">
        <v>99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spans="1:38" s="21" customFormat="1" x14ac:dyDescent="0.2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</row>
    <row r="64" spans="1:38" s="21" customFormat="1" x14ac:dyDescent="0.25">
      <c r="A64" s="20">
        <v>41603</v>
      </c>
      <c r="B64" s="21" t="s">
        <v>172</v>
      </c>
      <c r="D64" s="12"/>
      <c r="E64" s="12">
        <v>1</v>
      </c>
      <c r="F64" s="12"/>
      <c r="G64" s="12"/>
      <c r="H64" s="12"/>
      <c r="I64" s="12"/>
      <c r="J64" s="12">
        <v>1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</row>
    <row r="65" spans="1:38" s="21" customFormat="1" x14ac:dyDescent="0.25">
      <c r="A65" s="20">
        <v>41823</v>
      </c>
      <c r="B65" s="21" t="s">
        <v>238</v>
      </c>
      <c r="D65" s="12"/>
      <c r="E65" s="12">
        <f>20+2.5+1.2+0.7+7+4.6+0.05-25</f>
        <v>11.049999999999997</v>
      </c>
      <c r="F65" s="12"/>
      <c r="G65" s="12"/>
      <c r="H65" s="12"/>
      <c r="I65" s="12"/>
      <c r="J65" s="12"/>
      <c r="K65" s="12"/>
      <c r="L65" s="12"/>
      <c r="M65" s="12"/>
      <c r="N65" s="12">
        <v>11.05</v>
      </c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1:38" s="21" customFormat="1" x14ac:dyDescent="0.25">
      <c r="A66" s="20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1:38" s="21" customFormat="1" x14ac:dyDescent="0.25">
      <c r="A67" s="20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1:38" s="21" customFormat="1" x14ac:dyDescent="0.25">
      <c r="A68" s="20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1:38" s="21" customFormat="1" x14ac:dyDescent="0.2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1:38" s="21" customFormat="1" ht="30" customHeight="1" thickBot="1" x14ac:dyDescent="0.3">
      <c r="D70" s="19">
        <f>SUM(D63:D69)</f>
        <v>0</v>
      </c>
      <c r="E70" s="19">
        <f>SUM(E63:E69)</f>
        <v>12.049999999999997</v>
      </c>
      <c r="F70" s="19">
        <f t="shared" ref="F70:U70" si="1">SUM(F63:F69)</f>
        <v>0</v>
      </c>
      <c r="G70" s="19">
        <f t="shared" si="1"/>
        <v>0</v>
      </c>
      <c r="H70" s="19">
        <f t="shared" si="1"/>
        <v>0</v>
      </c>
      <c r="I70" s="19">
        <f t="shared" si="1"/>
        <v>0</v>
      </c>
      <c r="J70" s="19">
        <f t="shared" si="1"/>
        <v>1</v>
      </c>
      <c r="K70" s="19">
        <f t="shared" si="1"/>
        <v>0</v>
      </c>
      <c r="L70" s="19">
        <f t="shared" si="1"/>
        <v>0</v>
      </c>
      <c r="M70" s="19">
        <f t="shared" si="1"/>
        <v>0</v>
      </c>
      <c r="N70" s="19">
        <f t="shared" si="1"/>
        <v>11.05</v>
      </c>
      <c r="O70" s="19">
        <f t="shared" si="1"/>
        <v>0</v>
      </c>
      <c r="P70" s="19">
        <f t="shared" si="1"/>
        <v>0</v>
      </c>
      <c r="Q70" s="19">
        <f t="shared" si="1"/>
        <v>0</v>
      </c>
      <c r="R70" s="19">
        <f t="shared" si="1"/>
        <v>0</v>
      </c>
      <c r="S70" s="19">
        <f t="shared" si="1"/>
        <v>0</v>
      </c>
      <c r="T70" s="19">
        <f t="shared" si="1"/>
        <v>0</v>
      </c>
      <c r="U70" s="19">
        <f t="shared" si="1"/>
        <v>0</v>
      </c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1:38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workbookViewId="0">
      <pane ySplit="6" topLeftCell="A55" activePane="bottomLeft" state="frozen"/>
      <selection pane="bottomLeft" activeCell="F60" sqref="F60:F61"/>
    </sheetView>
  </sheetViews>
  <sheetFormatPr defaultRowHeight="15" x14ac:dyDescent="0.25"/>
  <cols>
    <col min="1" max="1" width="10.7109375" bestFit="1" customWidth="1"/>
    <col min="2" max="2" width="30.28515625" customWidth="1"/>
    <col min="5" max="5" width="9.140625" style="2"/>
    <col min="6" max="6" width="9.140625" style="12"/>
    <col min="7" max="7" width="9.140625" style="2"/>
    <col min="8" max="8" width="10" style="2" customWidth="1"/>
    <col min="9" max="22" width="9.140625" style="2"/>
    <col min="23" max="23" width="10" style="2" customWidth="1"/>
    <col min="24" max="49" width="9.140625" style="2"/>
  </cols>
  <sheetData>
    <row r="1" spans="1:49" x14ac:dyDescent="0.25">
      <c r="A1" t="s">
        <v>0</v>
      </c>
    </row>
    <row r="2" spans="1:49" x14ac:dyDescent="0.25">
      <c r="A2" t="s">
        <v>111</v>
      </c>
    </row>
    <row r="3" spans="1:49" x14ac:dyDescent="0.25">
      <c r="A3" t="s">
        <v>13</v>
      </c>
    </row>
    <row r="5" spans="1:49" x14ac:dyDescent="0.25">
      <c r="G5" s="7" t="s">
        <v>19</v>
      </c>
      <c r="H5" s="8"/>
      <c r="I5" s="8"/>
      <c r="J5" s="9"/>
      <c r="L5" s="7" t="s">
        <v>23</v>
      </c>
      <c r="M5" s="8"/>
      <c r="N5" s="8"/>
      <c r="O5" s="9"/>
      <c r="P5" s="7" t="s">
        <v>24</v>
      </c>
      <c r="Q5" s="8"/>
      <c r="R5" s="8"/>
      <c r="S5" s="8"/>
      <c r="T5" s="8"/>
      <c r="U5" s="8"/>
      <c r="V5" s="9"/>
    </row>
    <row r="6" spans="1:49" s="1" customFormat="1" ht="45" x14ac:dyDescent="0.25">
      <c r="A6" s="1" t="s">
        <v>2</v>
      </c>
      <c r="B6" s="1" t="s">
        <v>14</v>
      </c>
      <c r="C6" s="1" t="s">
        <v>16</v>
      </c>
      <c r="D6" s="1" t="s">
        <v>15</v>
      </c>
      <c r="E6" s="3" t="s">
        <v>37</v>
      </c>
      <c r="F6" s="18" t="s">
        <v>4</v>
      </c>
      <c r="G6" s="6" t="s">
        <v>17</v>
      </c>
      <c r="H6" s="6" t="s">
        <v>18</v>
      </c>
      <c r="I6" s="6" t="s">
        <v>58</v>
      </c>
      <c r="J6" s="6"/>
      <c r="K6" s="3" t="s">
        <v>20</v>
      </c>
      <c r="L6" s="6" t="s">
        <v>21</v>
      </c>
      <c r="M6" s="6" t="s">
        <v>22</v>
      </c>
      <c r="N6" s="6" t="s">
        <v>42</v>
      </c>
      <c r="O6" s="6" t="s">
        <v>69</v>
      </c>
      <c r="P6" s="6" t="s">
        <v>5</v>
      </c>
      <c r="Q6" s="6" t="s">
        <v>38</v>
      </c>
      <c r="R6" s="6" t="s">
        <v>107</v>
      </c>
      <c r="S6" s="6" t="s">
        <v>69</v>
      </c>
      <c r="T6" s="6" t="s">
        <v>102</v>
      </c>
      <c r="U6" s="6" t="s">
        <v>190</v>
      </c>
      <c r="V6" s="6" t="s">
        <v>53</v>
      </c>
      <c r="W6" s="3" t="s">
        <v>39</v>
      </c>
      <c r="X6" s="3" t="s">
        <v>25</v>
      </c>
      <c r="Y6" s="3" t="s">
        <v>95</v>
      </c>
      <c r="Z6" s="3" t="s">
        <v>66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8" spans="1:49" x14ac:dyDescent="0.25">
      <c r="A8" s="5">
        <v>41522</v>
      </c>
      <c r="B8" t="s">
        <v>112</v>
      </c>
      <c r="C8">
        <v>40</v>
      </c>
      <c r="D8">
        <v>960</v>
      </c>
      <c r="F8" s="31">
        <v>517.29</v>
      </c>
      <c r="G8" s="2">
        <v>392.88</v>
      </c>
      <c r="H8" s="11">
        <f>65.05+59.36</f>
        <v>124.41</v>
      </c>
    </row>
    <row r="9" spans="1:49" x14ac:dyDescent="0.25">
      <c r="A9" s="5">
        <v>41540</v>
      </c>
      <c r="B9" t="s">
        <v>159</v>
      </c>
      <c r="C9">
        <v>41</v>
      </c>
      <c r="D9">
        <v>961</v>
      </c>
      <c r="F9" s="31">
        <v>25</v>
      </c>
      <c r="K9" s="2">
        <v>25</v>
      </c>
    </row>
    <row r="10" spans="1:49" x14ac:dyDescent="0.25">
      <c r="A10" s="5">
        <v>41540</v>
      </c>
      <c r="B10" t="s">
        <v>160</v>
      </c>
      <c r="C10">
        <v>41</v>
      </c>
      <c r="D10">
        <v>962</v>
      </c>
      <c r="F10" s="31">
        <v>15</v>
      </c>
      <c r="K10" s="2">
        <v>15</v>
      </c>
    </row>
    <row r="11" spans="1:49" x14ac:dyDescent="0.25">
      <c r="A11" s="5">
        <v>41540</v>
      </c>
      <c r="B11" t="s">
        <v>161</v>
      </c>
      <c r="C11">
        <v>41</v>
      </c>
      <c r="D11">
        <v>963</v>
      </c>
      <c r="F11" s="31">
        <v>10</v>
      </c>
      <c r="K11" s="2">
        <v>10</v>
      </c>
    </row>
    <row r="12" spans="1:49" x14ac:dyDescent="0.25">
      <c r="A12" s="5">
        <v>41565</v>
      </c>
      <c r="B12" t="s">
        <v>163</v>
      </c>
      <c r="C12">
        <v>42</v>
      </c>
      <c r="D12">
        <v>964</v>
      </c>
      <c r="F12" s="31">
        <v>25</v>
      </c>
      <c r="K12" s="2">
        <v>25</v>
      </c>
    </row>
    <row r="13" spans="1:49" x14ac:dyDescent="0.25">
      <c r="A13" s="5">
        <v>41565</v>
      </c>
      <c r="B13" t="s">
        <v>164</v>
      </c>
      <c r="C13">
        <v>42</v>
      </c>
      <c r="D13">
        <v>965</v>
      </c>
      <c r="F13" s="31">
        <v>15</v>
      </c>
      <c r="K13" s="2">
        <v>15</v>
      </c>
    </row>
    <row r="14" spans="1:49" x14ac:dyDescent="0.25">
      <c r="A14" s="5">
        <v>41565</v>
      </c>
      <c r="B14" t="s">
        <v>44</v>
      </c>
      <c r="C14">
        <v>42</v>
      </c>
      <c r="D14">
        <v>966</v>
      </c>
      <c r="F14" s="31">
        <v>10</v>
      </c>
      <c r="K14" s="2">
        <v>10</v>
      </c>
    </row>
    <row r="15" spans="1:49" x14ac:dyDescent="0.25">
      <c r="A15" s="5">
        <v>41565</v>
      </c>
      <c r="B15" t="s">
        <v>165</v>
      </c>
      <c r="C15">
        <v>43</v>
      </c>
      <c r="D15">
        <v>967</v>
      </c>
      <c r="F15" s="31">
        <v>384.3</v>
      </c>
      <c r="R15" s="2">
        <v>384.3</v>
      </c>
    </row>
    <row r="16" spans="1:49" x14ac:dyDescent="0.25">
      <c r="A16" s="5">
        <v>41582</v>
      </c>
      <c r="B16" t="s">
        <v>167</v>
      </c>
      <c r="C16">
        <v>44</v>
      </c>
      <c r="D16">
        <v>968</v>
      </c>
      <c r="F16" s="31">
        <v>282.70999999999998</v>
      </c>
      <c r="G16" s="2">
        <v>282.70999999999998</v>
      </c>
    </row>
    <row r="17" spans="1:23" x14ac:dyDescent="0.25">
      <c r="A17" s="5">
        <v>41584</v>
      </c>
      <c r="B17" t="s">
        <v>168</v>
      </c>
      <c r="C17">
        <v>45</v>
      </c>
      <c r="D17">
        <v>969</v>
      </c>
      <c r="F17" s="31">
        <v>75</v>
      </c>
      <c r="P17" s="2">
        <v>75</v>
      </c>
    </row>
    <row r="18" spans="1:23" x14ac:dyDescent="0.25">
      <c r="A18" s="5">
        <v>41598</v>
      </c>
      <c r="B18" t="s">
        <v>171</v>
      </c>
      <c r="D18">
        <v>970</v>
      </c>
      <c r="F18" s="31">
        <v>100</v>
      </c>
      <c r="P18" s="2">
        <v>100</v>
      </c>
    </row>
    <row r="19" spans="1:23" x14ac:dyDescent="0.25">
      <c r="A19" s="5">
        <v>41603</v>
      </c>
      <c r="B19" t="s">
        <v>173</v>
      </c>
      <c r="C19">
        <v>46</v>
      </c>
      <c r="D19">
        <v>971</v>
      </c>
      <c r="F19" s="31">
        <v>25</v>
      </c>
      <c r="K19" s="2">
        <v>25</v>
      </c>
    </row>
    <row r="20" spans="1:23" x14ac:dyDescent="0.25">
      <c r="A20" s="5">
        <v>41603</v>
      </c>
      <c r="B20" t="s">
        <v>44</v>
      </c>
      <c r="C20">
        <v>46</v>
      </c>
      <c r="D20">
        <v>972</v>
      </c>
      <c r="F20" s="31">
        <v>15</v>
      </c>
      <c r="K20" s="2">
        <v>15</v>
      </c>
    </row>
    <row r="21" spans="1:23" x14ac:dyDescent="0.25">
      <c r="A21" s="5">
        <v>41603</v>
      </c>
      <c r="B21" t="s">
        <v>174</v>
      </c>
      <c r="C21">
        <v>46</v>
      </c>
      <c r="D21">
        <v>973</v>
      </c>
      <c r="F21" s="12">
        <v>10</v>
      </c>
      <c r="K21" s="2">
        <v>10</v>
      </c>
    </row>
    <row r="22" spans="1:23" x14ac:dyDescent="0.25">
      <c r="A22" s="5">
        <v>41603</v>
      </c>
      <c r="B22" t="s">
        <v>175</v>
      </c>
      <c r="C22">
        <v>47</v>
      </c>
      <c r="D22">
        <v>974</v>
      </c>
      <c r="F22" s="31">
        <v>41.27</v>
      </c>
      <c r="P22" s="2">
        <v>41.27</v>
      </c>
    </row>
    <row r="23" spans="1:23" x14ac:dyDescent="0.25">
      <c r="A23" s="5">
        <v>41613</v>
      </c>
      <c r="B23" t="s">
        <v>176</v>
      </c>
      <c r="C23">
        <v>48</v>
      </c>
      <c r="D23">
        <v>975</v>
      </c>
      <c r="F23" s="31">
        <v>199</v>
      </c>
      <c r="O23" s="2">
        <v>199</v>
      </c>
    </row>
    <row r="24" spans="1:23" x14ac:dyDescent="0.25">
      <c r="A24" s="5">
        <v>41620</v>
      </c>
      <c r="B24" t="s">
        <v>177</v>
      </c>
      <c r="C24">
        <v>49</v>
      </c>
      <c r="D24">
        <v>1001</v>
      </c>
      <c r="F24" s="31">
        <v>15</v>
      </c>
      <c r="O24" s="2">
        <v>15</v>
      </c>
      <c r="P24" s="2" t="s">
        <v>178</v>
      </c>
    </row>
    <row r="25" spans="1:23" x14ac:dyDescent="0.25">
      <c r="A25" s="5">
        <v>41626</v>
      </c>
      <c r="B25" t="s">
        <v>179</v>
      </c>
      <c r="C25">
        <v>50</v>
      </c>
      <c r="D25">
        <v>1002</v>
      </c>
      <c r="F25" s="31">
        <v>28.76</v>
      </c>
      <c r="N25" s="2">
        <v>28.76</v>
      </c>
    </row>
    <row r="26" spans="1:23" x14ac:dyDescent="0.25">
      <c r="A26" s="5">
        <v>41645</v>
      </c>
      <c r="B26" t="s">
        <v>180</v>
      </c>
      <c r="C26">
        <v>51</v>
      </c>
      <c r="D26">
        <v>1003</v>
      </c>
      <c r="F26" s="31">
        <v>100</v>
      </c>
      <c r="O26" s="2">
        <v>100</v>
      </c>
    </row>
    <row r="27" spans="1:23" x14ac:dyDescent="0.25">
      <c r="A27" s="5">
        <v>41647</v>
      </c>
      <c r="B27" t="s">
        <v>181</v>
      </c>
      <c r="C27">
        <v>52</v>
      </c>
      <c r="D27">
        <v>1004</v>
      </c>
      <c r="F27" s="31">
        <v>60</v>
      </c>
      <c r="K27" s="2">
        <v>60</v>
      </c>
    </row>
    <row r="28" spans="1:23" x14ac:dyDescent="0.25">
      <c r="A28" s="5">
        <v>41647</v>
      </c>
      <c r="B28" t="s">
        <v>182</v>
      </c>
      <c r="C28">
        <v>52</v>
      </c>
      <c r="D28">
        <v>1005</v>
      </c>
      <c r="F28" s="31">
        <v>40</v>
      </c>
      <c r="K28" s="2">
        <v>40</v>
      </c>
    </row>
    <row r="29" spans="1:23" x14ac:dyDescent="0.25">
      <c r="A29" s="5">
        <v>41647</v>
      </c>
      <c r="B29" t="s">
        <v>183</v>
      </c>
      <c r="C29">
        <v>52</v>
      </c>
      <c r="D29">
        <v>1006</v>
      </c>
      <c r="F29" s="31">
        <v>25</v>
      </c>
      <c r="H29" s="11"/>
      <c r="K29" s="2">
        <v>25</v>
      </c>
    </row>
    <row r="30" spans="1:23" x14ac:dyDescent="0.25">
      <c r="A30" s="5">
        <v>41641</v>
      </c>
      <c r="B30" t="s">
        <v>184</v>
      </c>
      <c r="C30">
        <v>53</v>
      </c>
      <c r="D30" t="s">
        <v>185</v>
      </c>
      <c r="F30" s="31">
        <v>96</v>
      </c>
      <c r="W30" s="2">
        <v>96</v>
      </c>
    </row>
    <row r="31" spans="1:23" x14ac:dyDescent="0.25">
      <c r="A31" s="5">
        <v>41655</v>
      </c>
      <c r="B31" t="s">
        <v>189</v>
      </c>
      <c r="D31">
        <v>1007</v>
      </c>
      <c r="F31" s="31">
        <v>21</v>
      </c>
      <c r="U31" s="2">
        <v>21</v>
      </c>
    </row>
    <row r="32" spans="1:23" x14ac:dyDescent="0.25">
      <c r="A32" s="5">
        <v>41705</v>
      </c>
      <c r="B32" t="s">
        <v>210</v>
      </c>
      <c r="C32">
        <v>54</v>
      </c>
      <c r="D32">
        <v>1008</v>
      </c>
      <c r="F32" s="31">
        <v>25</v>
      </c>
      <c r="K32" s="2">
        <v>25</v>
      </c>
    </row>
    <row r="33" spans="1:25" x14ac:dyDescent="0.25">
      <c r="A33" s="5">
        <v>41705</v>
      </c>
      <c r="B33" t="s">
        <v>211</v>
      </c>
      <c r="C33">
        <v>54</v>
      </c>
      <c r="D33">
        <v>1009</v>
      </c>
      <c r="F33" s="31">
        <v>25</v>
      </c>
      <c r="K33" s="2">
        <v>25</v>
      </c>
    </row>
    <row r="34" spans="1:25" x14ac:dyDescent="0.25">
      <c r="A34" s="5">
        <v>41705</v>
      </c>
      <c r="B34" t="s">
        <v>212</v>
      </c>
      <c r="C34">
        <v>54</v>
      </c>
      <c r="D34">
        <v>1010</v>
      </c>
      <c r="F34" s="31">
        <v>15</v>
      </c>
      <c r="K34" s="2">
        <v>15</v>
      </c>
    </row>
    <row r="35" spans="1:25" x14ac:dyDescent="0.25">
      <c r="A35" s="5">
        <v>41705</v>
      </c>
      <c r="B35" t="s">
        <v>213</v>
      </c>
      <c r="C35">
        <v>54</v>
      </c>
      <c r="D35">
        <v>1011</v>
      </c>
      <c r="F35" s="31">
        <v>15</v>
      </c>
      <c r="K35" s="2">
        <v>15</v>
      </c>
    </row>
    <row r="36" spans="1:25" x14ac:dyDescent="0.25">
      <c r="A36" s="5">
        <v>41705</v>
      </c>
      <c r="B36" t="s">
        <v>214</v>
      </c>
      <c r="C36">
        <v>54</v>
      </c>
      <c r="D36">
        <v>1012</v>
      </c>
      <c r="F36" s="31">
        <v>10</v>
      </c>
      <c r="K36" s="2">
        <v>10</v>
      </c>
    </row>
    <row r="37" spans="1:25" x14ac:dyDescent="0.25">
      <c r="A37" s="5">
        <v>41705</v>
      </c>
      <c r="B37" t="s">
        <v>215</v>
      </c>
      <c r="C37">
        <v>54</v>
      </c>
      <c r="D37">
        <v>1013</v>
      </c>
      <c r="F37" s="31">
        <v>10</v>
      </c>
      <c r="K37" s="2">
        <v>10</v>
      </c>
    </row>
    <row r="38" spans="1:25" x14ac:dyDescent="0.25">
      <c r="A38" s="5">
        <v>41711</v>
      </c>
      <c r="B38" t="s">
        <v>218</v>
      </c>
      <c r="C38">
        <v>55</v>
      </c>
      <c r="D38">
        <v>1014</v>
      </c>
      <c r="F38" s="12">
        <v>8.98</v>
      </c>
      <c r="O38" s="2">
        <v>8.98</v>
      </c>
    </row>
    <row r="39" spans="1:25" x14ac:dyDescent="0.25">
      <c r="A39" s="5">
        <v>41751</v>
      </c>
      <c r="B39" t="s">
        <v>219</v>
      </c>
      <c r="C39">
        <v>56</v>
      </c>
      <c r="D39">
        <v>1015</v>
      </c>
      <c r="F39" s="31">
        <v>25</v>
      </c>
      <c r="K39" s="2">
        <v>25</v>
      </c>
    </row>
    <row r="40" spans="1:25" x14ac:dyDescent="0.25">
      <c r="A40" s="5">
        <v>41751</v>
      </c>
      <c r="B40" t="s">
        <v>220</v>
      </c>
      <c r="C40">
        <v>56</v>
      </c>
      <c r="D40">
        <v>1016</v>
      </c>
      <c r="F40" s="31">
        <v>15</v>
      </c>
      <c r="K40" s="2">
        <v>15</v>
      </c>
    </row>
    <row r="41" spans="1:25" x14ac:dyDescent="0.25">
      <c r="A41" s="5">
        <v>41751</v>
      </c>
      <c r="B41" t="s">
        <v>221</v>
      </c>
      <c r="C41">
        <v>56</v>
      </c>
      <c r="D41">
        <v>1017</v>
      </c>
      <c r="F41" s="31">
        <v>10</v>
      </c>
      <c r="K41" s="2">
        <v>10</v>
      </c>
    </row>
    <row r="42" spans="1:25" x14ac:dyDescent="0.25">
      <c r="A42" s="5">
        <v>41751</v>
      </c>
      <c r="B42" t="s">
        <v>222</v>
      </c>
      <c r="C42">
        <v>57</v>
      </c>
      <c r="D42">
        <v>1018</v>
      </c>
      <c r="F42" s="31">
        <v>200.27</v>
      </c>
      <c r="M42" s="2">
        <v>200.27</v>
      </c>
      <c r="N42" s="2" t="s">
        <v>223</v>
      </c>
    </row>
    <row r="43" spans="1:25" x14ac:dyDescent="0.25">
      <c r="A43" s="5"/>
      <c r="B43" t="s">
        <v>224</v>
      </c>
      <c r="D43">
        <v>1019</v>
      </c>
      <c r="F43" s="12">
        <v>0</v>
      </c>
    </row>
    <row r="44" spans="1:25" x14ac:dyDescent="0.25">
      <c r="A44" s="5">
        <v>41753</v>
      </c>
      <c r="B44" t="s">
        <v>225</v>
      </c>
      <c r="C44">
        <v>58</v>
      </c>
      <c r="D44">
        <v>1020</v>
      </c>
      <c r="F44" s="31">
        <v>298.47000000000003</v>
      </c>
      <c r="I44" s="2">
        <v>298.47000000000003</v>
      </c>
    </row>
    <row r="45" spans="1:25" x14ac:dyDescent="0.25">
      <c r="A45" s="5">
        <v>41753</v>
      </c>
      <c r="B45" t="s">
        <v>226</v>
      </c>
      <c r="C45">
        <v>59</v>
      </c>
      <c r="D45">
        <v>1021</v>
      </c>
      <c r="F45" s="31">
        <v>20</v>
      </c>
      <c r="Y45" s="2">
        <v>20</v>
      </c>
    </row>
    <row r="46" spans="1:25" x14ac:dyDescent="0.25">
      <c r="A46" s="5">
        <v>41757</v>
      </c>
      <c r="B46" t="s">
        <v>227</v>
      </c>
      <c r="C46">
        <v>60</v>
      </c>
      <c r="D46">
        <v>1022</v>
      </c>
      <c r="F46" s="31">
        <v>53.5</v>
      </c>
      <c r="P46" s="2">
        <v>53.5</v>
      </c>
    </row>
    <row r="47" spans="1:25" x14ac:dyDescent="0.25">
      <c r="A47" s="5">
        <v>41771</v>
      </c>
      <c r="B47" t="s">
        <v>228</v>
      </c>
      <c r="C47">
        <v>61</v>
      </c>
      <c r="D47">
        <v>1023</v>
      </c>
      <c r="F47" s="31">
        <v>14.02</v>
      </c>
      <c r="I47" s="2">
        <v>14.02</v>
      </c>
    </row>
    <row r="48" spans="1:25" x14ac:dyDescent="0.25">
      <c r="A48" s="5">
        <v>41780</v>
      </c>
      <c r="B48" t="s">
        <v>231</v>
      </c>
      <c r="C48">
        <v>62</v>
      </c>
      <c r="D48">
        <v>1024</v>
      </c>
      <c r="F48" s="12">
        <v>25</v>
      </c>
      <c r="K48" s="2">
        <v>25</v>
      </c>
    </row>
    <row r="49" spans="1:20" x14ac:dyDescent="0.25">
      <c r="A49" s="5">
        <v>41780</v>
      </c>
      <c r="B49" t="s">
        <v>183</v>
      </c>
      <c r="C49">
        <v>62</v>
      </c>
      <c r="D49">
        <v>1025</v>
      </c>
      <c r="F49" s="31">
        <v>15</v>
      </c>
      <c r="K49" s="2">
        <v>15</v>
      </c>
    </row>
    <row r="50" spans="1:20" x14ac:dyDescent="0.25">
      <c r="A50" s="5">
        <v>41780</v>
      </c>
      <c r="B50" t="s">
        <v>232</v>
      </c>
      <c r="C50">
        <v>62</v>
      </c>
      <c r="D50">
        <v>1026</v>
      </c>
      <c r="F50" s="31">
        <v>10</v>
      </c>
      <c r="K50" s="2">
        <v>10</v>
      </c>
    </row>
    <row r="51" spans="1:20" x14ac:dyDescent="0.25">
      <c r="A51" s="5">
        <v>41794</v>
      </c>
      <c r="B51" t="s">
        <v>233</v>
      </c>
      <c r="C51">
        <v>63</v>
      </c>
      <c r="D51">
        <v>1027</v>
      </c>
      <c r="F51" s="31">
        <v>816.08</v>
      </c>
      <c r="I51" s="2">
        <v>816.08</v>
      </c>
    </row>
    <row r="52" spans="1:20" x14ac:dyDescent="0.25">
      <c r="A52" s="5">
        <v>41794</v>
      </c>
      <c r="B52" t="s">
        <v>234</v>
      </c>
      <c r="D52">
        <v>1028</v>
      </c>
      <c r="F52" s="31">
        <v>250</v>
      </c>
      <c r="T52" s="2">
        <v>250</v>
      </c>
    </row>
    <row r="53" spans="1:20" x14ac:dyDescent="0.25">
      <c r="A53" s="5">
        <v>41798</v>
      </c>
      <c r="B53" t="s">
        <v>235</v>
      </c>
      <c r="D53" s="33">
        <v>1032</v>
      </c>
      <c r="F53" s="31">
        <v>125</v>
      </c>
      <c r="T53" s="2">
        <v>125</v>
      </c>
    </row>
    <row r="54" spans="1:20" x14ac:dyDescent="0.25">
      <c r="A54" s="5">
        <v>41798</v>
      </c>
      <c r="B54" t="s">
        <v>236</v>
      </c>
      <c r="C54">
        <v>64</v>
      </c>
      <c r="D54">
        <v>1030</v>
      </c>
      <c r="F54" s="31">
        <v>106.23</v>
      </c>
      <c r="I54" s="2">
        <v>106.23</v>
      </c>
    </row>
    <row r="55" spans="1:20" x14ac:dyDescent="0.25">
      <c r="A55" s="5">
        <v>41808</v>
      </c>
      <c r="B55" t="s">
        <v>237</v>
      </c>
      <c r="C55">
        <v>65</v>
      </c>
      <c r="D55">
        <v>1031</v>
      </c>
      <c r="F55" s="31">
        <f>4.24+21.83+22.51</f>
        <v>48.58</v>
      </c>
      <c r="I55" s="2">
        <v>48.58</v>
      </c>
    </row>
    <row r="56" spans="1:20" x14ac:dyDescent="0.25">
      <c r="A56" s="5">
        <v>41808</v>
      </c>
      <c r="B56" t="s">
        <v>239</v>
      </c>
      <c r="D56">
        <v>1033</v>
      </c>
      <c r="F56" s="31">
        <v>71</v>
      </c>
      <c r="T56" s="2">
        <v>71</v>
      </c>
    </row>
    <row r="57" spans="1:20" x14ac:dyDescent="0.25">
      <c r="A57" s="5">
        <v>41816</v>
      </c>
      <c r="B57" t="s">
        <v>240</v>
      </c>
      <c r="C57">
        <v>66</v>
      </c>
      <c r="D57">
        <v>1034</v>
      </c>
      <c r="F57" s="31">
        <v>80.64</v>
      </c>
      <c r="O57" s="2">
        <v>80.64</v>
      </c>
    </row>
    <row r="58" spans="1:20" x14ac:dyDescent="0.25">
      <c r="A58" s="5">
        <v>41827</v>
      </c>
      <c r="B58" t="s">
        <v>241</v>
      </c>
      <c r="C58">
        <v>67</v>
      </c>
      <c r="D58">
        <v>1035</v>
      </c>
      <c r="F58" s="31">
        <v>77.41</v>
      </c>
      <c r="H58" s="2">
        <v>77.41</v>
      </c>
    </row>
    <row r="59" spans="1:20" x14ac:dyDescent="0.25">
      <c r="A59" s="5">
        <v>41827</v>
      </c>
      <c r="B59" t="s">
        <v>242</v>
      </c>
      <c r="C59">
        <v>68</v>
      </c>
      <c r="D59">
        <v>1036</v>
      </c>
      <c r="F59" s="31">
        <v>159.83000000000001</v>
      </c>
      <c r="H59" s="2">
        <v>159.83000000000001</v>
      </c>
    </row>
    <row r="60" spans="1:20" x14ac:dyDescent="0.25">
      <c r="A60" s="5">
        <v>41830</v>
      </c>
      <c r="B60" t="s">
        <v>243</v>
      </c>
      <c r="C60">
        <v>69</v>
      </c>
      <c r="D60">
        <v>1037</v>
      </c>
      <c r="F60" s="31">
        <v>25</v>
      </c>
      <c r="K60" s="2">
        <v>25</v>
      </c>
    </row>
    <row r="61" spans="1:20" x14ac:dyDescent="0.25">
      <c r="A61" s="5">
        <v>41830</v>
      </c>
      <c r="B61" t="s">
        <v>244</v>
      </c>
      <c r="C61">
        <v>69</v>
      </c>
      <c r="D61">
        <v>1038</v>
      </c>
      <c r="F61" s="31">
        <v>15</v>
      </c>
      <c r="K61" s="2">
        <v>15</v>
      </c>
    </row>
    <row r="62" spans="1:20" x14ac:dyDescent="0.25">
      <c r="A62" s="5">
        <v>41830</v>
      </c>
      <c r="B62" t="s">
        <v>193</v>
      </c>
      <c r="C62">
        <v>69</v>
      </c>
      <c r="D62">
        <v>1039</v>
      </c>
      <c r="F62" s="31">
        <v>10</v>
      </c>
      <c r="K62" s="2">
        <v>10</v>
      </c>
    </row>
    <row r="63" spans="1:20" x14ac:dyDescent="0.25">
      <c r="A63" s="5">
        <v>41830</v>
      </c>
      <c r="B63" t="s">
        <v>245</v>
      </c>
      <c r="C63">
        <v>69</v>
      </c>
      <c r="D63">
        <v>1040</v>
      </c>
      <c r="F63" s="12">
        <v>25</v>
      </c>
      <c r="K63" s="2">
        <v>25</v>
      </c>
    </row>
    <row r="64" spans="1:20" x14ac:dyDescent="0.25">
      <c r="A64" s="5">
        <v>41830</v>
      </c>
      <c r="B64" t="s">
        <v>246</v>
      </c>
      <c r="C64">
        <v>69</v>
      </c>
      <c r="D64">
        <v>1041</v>
      </c>
      <c r="F64" s="31">
        <v>15</v>
      </c>
      <c r="K64" s="2">
        <v>15</v>
      </c>
    </row>
    <row r="65" spans="1:49" x14ac:dyDescent="0.25">
      <c r="A65" s="5">
        <v>41830</v>
      </c>
      <c r="B65" t="s">
        <v>247</v>
      </c>
      <c r="C65">
        <v>69</v>
      </c>
      <c r="D65">
        <v>1042</v>
      </c>
      <c r="F65" s="31">
        <v>10</v>
      </c>
      <c r="K65" s="2">
        <v>10</v>
      </c>
    </row>
    <row r="67" spans="1:49" s="21" customFormat="1" ht="28.5" customHeight="1" thickBot="1" x14ac:dyDescent="0.3">
      <c r="E67" s="19">
        <f t="shared" ref="E67:AG67" si="0">SUM(E7:E66)</f>
        <v>0</v>
      </c>
      <c r="F67" s="19">
        <f t="shared" si="0"/>
        <v>4765.3399999999992</v>
      </c>
      <c r="G67" s="19">
        <f t="shared" si="0"/>
        <v>675.58999999999992</v>
      </c>
      <c r="H67" s="19">
        <f t="shared" si="0"/>
        <v>361.65</v>
      </c>
      <c r="I67" s="19">
        <f t="shared" si="0"/>
        <v>1283.3800000000001</v>
      </c>
      <c r="J67" s="19">
        <f t="shared" si="0"/>
        <v>0</v>
      </c>
      <c r="K67" s="19">
        <f t="shared" si="0"/>
        <v>575</v>
      </c>
      <c r="L67" s="19">
        <f t="shared" si="0"/>
        <v>0</v>
      </c>
      <c r="M67" s="19">
        <f t="shared" si="0"/>
        <v>200.27</v>
      </c>
      <c r="N67" s="19">
        <f t="shared" si="0"/>
        <v>28.76</v>
      </c>
      <c r="O67" s="19">
        <f t="shared" si="0"/>
        <v>403.62</v>
      </c>
      <c r="P67" s="19">
        <f t="shared" si="0"/>
        <v>269.77</v>
      </c>
      <c r="Q67" s="19">
        <f t="shared" si="0"/>
        <v>0</v>
      </c>
      <c r="R67" s="19">
        <f t="shared" si="0"/>
        <v>384.3</v>
      </c>
      <c r="S67" s="19">
        <f t="shared" si="0"/>
        <v>0</v>
      </c>
      <c r="T67" s="19">
        <f t="shared" si="0"/>
        <v>446</v>
      </c>
      <c r="U67" s="19">
        <f t="shared" si="0"/>
        <v>21</v>
      </c>
      <c r="V67" s="19">
        <f t="shared" si="0"/>
        <v>0</v>
      </c>
      <c r="W67" s="19">
        <f t="shared" si="0"/>
        <v>96</v>
      </c>
      <c r="X67" s="19">
        <f t="shared" si="0"/>
        <v>0</v>
      </c>
      <c r="Y67" s="19">
        <f t="shared" si="0"/>
        <v>20</v>
      </c>
      <c r="Z67" s="19">
        <f t="shared" si="0"/>
        <v>0</v>
      </c>
      <c r="AA67" s="19">
        <f t="shared" si="0"/>
        <v>0</v>
      </c>
      <c r="AB67" s="19">
        <f t="shared" si="0"/>
        <v>0</v>
      </c>
      <c r="AC67" s="19">
        <f t="shared" si="0"/>
        <v>0</v>
      </c>
      <c r="AD67" s="19">
        <f t="shared" si="0"/>
        <v>0</v>
      </c>
      <c r="AE67" s="19">
        <f t="shared" si="0"/>
        <v>0</v>
      </c>
      <c r="AF67" s="19">
        <f t="shared" si="0"/>
        <v>0</v>
      </c>
      <c r="AG67" s="19">
        <f t="shared" si="0"/>
        <v>0</v>
      </c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1:49" ht="15.75" thickTop="1" x14ac:dyDescent="0.25"/>
    <row r="69" spans="1:49" x14ac:dyDescent="0.25">
      <c r="F69" s="12">
        <f>SUM(G67:AG67)-F67-E67</f>
        <v>9.0949470177292824E-13</v>
      </c>
    </row>
    <row r="71" spans="1:49" x14ac:dyDescent="0.25">
      <c r="B71" t="s">
        <v>64</v>
      </c>
    </row>
    <row r="73" spans="1:49" x14ac:dyDescent="0.25">
      <c r="A73" s="5"/>
    </row>
    <row r="78" spans="1:49" ht="28.5" customHeight="1" thickBot="1" x14ac:dyDescent="0.3">
      <c r="E78" s="4">
        <f>SUM(E72:E77)</f>
        <v>0</v>
      </c>
      <c r="F78" s="19">
        <f t="shared" ref="F78:Z78" si="1">SUM(F72:F77)</f>
        <v>0</v>
      </c>
      <c r="G78" s="4">
        <f t="shared" si="1"/>
        <v>0</v>
      </c>
      <c r="H78" s="4">
        <f t="shared" si="1"/>
        <v>0</v>
      </c>
      <c r="I78" s="4">
        <f t="shared" si="1"/>
        <v>0</v>
      </c>
      <c r="J78" s="4">
        <f t="shared" si="1"/>
        <v>0</v>
      </c>
      <c r="K78" s="4">
        <f t="shared" si="1"/>
        <v>0</v>
      </c>
      <c r="L78" s="4">
        <f t="shared" si="1"/>
        <v>0</v>
      </c>
      <c r="M78" s="4">
        <f t="shared" si="1"/>
        <v>0</v>
      </c>
      <c r="N78" s="4">
        <f t="shared" si="1"/>
        <v>0</v>
      </c>
      <c r="O78" s="4">
        <f t="shared" si="1"/>
        <v>0</v>
      </c>
      <c r="P78" s="4">
        <f t="shared" si="1"/>
        <v>0</v>
      </c>
      <c r="Q78" s="4">
        <f t="shared" si="1"/>
        <v>0</v>
      </c>
      <c r="R78" s="4">
        <f t="shared" si="1"/>
        <v>0</v>
      </c>
      <c r="S78" s="4">
        <f t="shared" si="1"/>
        <v>0</v>
      </c>
      <c r="T78" s="4">
        <f t="shared" si="1"/>
        <v>0</v>
      </c>
      <c r="U78" s="4">
        <f t="shared" si="1"/>
        <v>0</v>
      </c>
      <c r="V78" s="4">
        <f t="shared" si="1"/>
        <v>0</v>
      </c>
      <c r="W78" s="4">
        <f t="shared" si="1"/>
        <v>0</v>
      </c>
      <c r="X78" s="4">
        <f t="shared" si="1"/>
        <v>0</v>
      </c>
      <c r="Y78" s="4">
        <f t="shared" si="1"/>
        <v>0</v>
      </c>
      <c r="Z78" s="4">
        <f t="shared" si="1"/>
        <v>0</v>
      </c>
    </row>
    <row r="79" spans="1:49" ht="15.75" thickTop="1" x14ac:dyDescent="0.25"/>
    <row r="80" spans="1:49" x14ac:dyDescent="0.25">
      <c r="E80" s="2">
        <f t="shared" ref="E80:W80" si="2">+E78+E67</f>
        <v>0</v>
      </c>
      <c r="F80" s="12">
        <f t="shared" si="2"/>
        <v>4765.3399999999992</v>
      </c>
      <c r="G80" s="2">
        <f t="shared" si="2"/>
        <v>675.58999999999992</v>
      </c>
      <c r="H80" s="2">
        <f t="shared" si="2"/>
        <v>361.65</v>
      </c>
      <c r="I80" s="2">
        <f t="shared" si="2"/>
        <v>1283.3800000000001</v>
      </c>
      <c r="J80" s="2">
        <f t="shared" si="2"/>
        <v>0</v>
      </c>
      <c r="K80" s="2">
        <f t="shared" si="2"/>
        <v>575</v>
      </c>
      <c r="L80" s="2">
        <f t="shared" si="2"/>
        <v>0</v>
      </c>
      <c r="M80" s="2">
        <f t="shared" si="2"/>
        <v>200.27</v>
      </c>
      <c r="N80" s="2">
        <f t="shared" si="2"/>
        <v>28.76</v>
      </c>
      <c r="O80" s="2">
        <f t="shared" si="2"/>
        <v>403.62</v>
      </c>
      <c r="P80" s="2">
        <f t="shared" si="2"/>
        <v>269.77</v>
      </c>
      <c r="Q80" s="2">
        <f t="shared" si="2"/>
        <v>0</v>
      </c>
      <c r="R80" s="2">
        <f t="shared" si="2"/>
        <v>384.3</v>
      </c>
      <c r="S80" s="2">
        <f t="shared" si="2"/>
        <v>0</v>
      </c>
      <c r="U80" s="2">
        <f t="shared" si="2"/>
        <v>21</v>
      </c>
      <c r="V80" s="2">
        <f t="shared" si="2"/>
        <v>0</v>
      </c>
      <c r="W80" s="2">
        <f t="shared" si="2"/>
        <v>96</v>
      </c>
      <c r="X80" s="2">
        <f>+X78+X67</f>
        <v>0</v>
      </c>
      <c r="Y80" s="2">
        <f>+Y78+Y67</f>
        <v>20</v>
      </c>
      <c r="Z80" s="2">
        <f>+Z78+Z67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8" workbookViewId="0">
      <selection activeCell="A45" sqref="A45:XFD49"/>
    </sheetView>
  </sheetViews>
  <sheetFormatPr defaultRowHeight="15" x14ac:dyDescent="0.25"/>
  <cols>
    <col min="1" max="7" width="9.140625" style="2"/>
    <col min="8" max="9" width="9.5703125" style="2" bestFit="1" customWidth="1"/>
    <col min="10" max="16384" width="9.140625" style="2"/>
  </cols>
  <sheetData>
    <row r="1" spans="1:7" x14ac:dyDescent="0.25">
      <c r="A1" s="2" t="s">
        <v>0</v>
      </c>
    </row>
    <row r="2" spans="1:7" x14ac:dyDescent="0.25">
      <c r="A2" s="2" t="s">
        <v>111</v>
      </c>
    </row>
    <row r="3" spans="1:7" x14ac:dyDescent="0.25">
      <c r="A3" s="2" t="s">
        <v>26</v>
      </c>
    </row>
    <row r="9" spans="1:7" x14ac:dyDescent="0.25">
      <c r="C9" s="2" t="s">
        <v>27</v>
      </c>
      <c r="E9" s="11" t="s">
        <v>113</v>
      </c>
      <c r="G9" s="2">
        <v>6196.84</v>
      </c>
    </row>
    <row r="13" spans="1:7" x14ac:dyDescent="0.25">
      <c r="C13" s="2" t="s">
        <v>29</v>
      </c>
      <c r="G13" s="2">
        <f>+Income!H57</f>
        <v>5839.7200000000012</v>
      </c>
    </row>
    <row r="17" spans="3:9" x14ac:dyDescent="0.25">
      <c r="C17" s="2" t="s">
        <v>28</v>
      </c>
      <c r="I17" s="2">
        <f>+Expenses!F67</f>
        <v>4765.3399999999992</v>
      </c>
    </row>
    <row r="21" spans="3:9" x14ac:dyDescent="0.25">
      <c r="C21" s="2" t="s">
        <v>30</v>
      </c>
      <c r="I21" s="2">
        <f>+I48</f>
        <v>7271.22</v>
      </c>
    </row>
    <row r="24" spans="3:9" ht="29.25" customHeight="1" thickBot="1" x14ac:dyDescent="0.3">
      <c r="G24" s="4">
        <f>SUM(G7:G23)</f>
        <v>12036.560000000001</v>
      </c>
      <c r="H24" s="2">
        <f>+G24-I24</f>
        <v>0</v>
      </c>
      <c r="I24" s="4">
        <f>SUM(I7:I23)</f>
        <v>12036.56</v>
      </c>
    </row>
    <row r="25" spans="3:9" ht="15.75" thickTop="1" x14ac:dyDescent="0.25"/>
    <row r="28" spans="3:9" x14ac:dyDescent="0.25">
      <c r="E28" s="2" t="s">
        <v>31</v>
      </c>
    </row>
    <row r="30" spans="3:9" x14ac:dyDescent="0.25">
      <c r="C30" s="2" t="s">
        <v>252</v>
      </c>
      <c r="I30" s="2">
        <v>7340.2</v>
      </c>
    </row>
    <row r="32" spans="3:9" x14ac:dyDescent="0.25">
      <c r="C32" s="2" t="s">
        <v>32</v>
      </c>
    </row>
    <row r="33" spans="3:9" x14ac:dyDescent="0.25">
      <c r="F33"/>
      <c r="G33" s="12"/>
    </row>
    <row r="34" spans="3:9" x14ac:dyDescent="0.25">
      <c r="F34"/>
    </row>
    <row r="35" spans="3:9" x14ac:dyDescent="0.25">
      <c r="G35" s="10"/>
      <c r="I35" s="2">
        <f>SUM(G32:G35)</f>
        <v>0</v>
      </c>
    </row>
    <row r="36" spans="3:9" x14ac:dyDescent="0.25">
      <c r="I36" s="10"/>
    </row>
    <row r="37" spans="3:9" x14ac:dyDescent="0.25">
      <c r="I37" s="2">
        <f>SUM(I30:I36)</f>
        <v>7340.2</v>
      </c>
    </row>
    <row r="39" spans="3:9" x14ac:dyDescent="0.25">
      <c r="C39" s="2" t="s">
        <v>33</v>
      </c>
    </row>
    <row r="41" spans="3:9" x14ac:dyDescent="0.25">
      <c r="E41">
        <v>973</v>
      </c>
      <c r="G41" s="12">
        <v>10</v>
      </c>
    </row>
    <row r="42" spans="3:9" x14ac:dyDescent="0.25">
      <c r="E42">
        <v>1014</v>
      </c>
      <c r="G42" s="12">
        <v>8.98</v>
      </c>
    </row>
    <row r="43" spans="3:9" x14ac:dyDescent="0.25">
      <c r="E43">
        <v>1024</v>
      </c>
      <c r="G43" s="12">
        <v>25</v>
      </c>
    </row>
    <row r="44" spans="3:9" x14ac:dyDescent="0.25">
      <c r="E44">
        <v>1037</v>
      </c>
      <c r="G44" s="12">
        <v>25</v>
      </c>
    </row>
    <row r="45" spans="3:9" x14ac:dyDescent="0.25">
      <c r="E45"/>
      <c r="G45" s="12"/>
    </row>
    <row r="46" spans="3:9" x14ac:dyDescent="0.25">
      <c r="G46" s="10"/>
      <c r="I46" s="2">
        <f>-SUM(G41:G46)</f>
        <v>-68.98</v>
      </c>
    </row>
    <row r="48" spans="3:9" ht="30" customHeight="1" thickBot="1" x14ac:dyDescent="0.3">
      <c r="I48" s="4">
        <f>SUM(I37:I47)</f>
        <v>7271.22</v>
      </c>
    </row>
    <row r="49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22" sqref="I22"/>
    </sheetView>
  </sheetViews>
  <sheetFormatPr defaultRowHeight="15" x14ac:dyDescent="0.25"/>
  <cols>
    <col min="1" max="7" width="9.140625" style="2"/>
    <col min="8" max="9" width="9.5703125" style="2" bestFit="1" customWidth="1"/>
    <col min="10" max="16384" width="9.140625" style="2"/>
  </cols>
  <sheetData>
    <row r="1" spans="1:7" s="13" customFormat="1" x14ac:dyDescent="0.25">
      <c r="A1" s="13" t="s">
        <v>0</v>
      </c>
    </row>
    <row r="2" spans="1:7" s="13" customFormat="1" x14ac:dyDescent="0.25">
      <c r="A2" s="13" t="s">
        <v>111</v>
      </c>
    </row>
    <row r="3" spans="1:7" s="13" customFormat="1" x14ac:dyDescent="0.25">
      <c r="A3" s="13" t="s">
        <v>26</v>
      </c>
    </row>
    <row r="4" spans="1:7" s="13" customFormat="1" x14ac:dyDescent="0.25"/>
    <row r="9" spans="1:7" x14ac:dyDescent="0.25">
      <c r="C9" s="2" t="s">
        <v>27</v>
      </c>
      <c r="E9" s="11" t="s">
        <v>113</v>
      </c>
      <c r="G9" s="2">
        <v>50.67</v>
      </c>
    </row>
    <row r="13" spans="1:7" x14ac:dyDescent="0.25">
      <c r="C13" s="2" t="s">
        <v>29</v>
      </c>
      <c r="G13" s="2">
        <f>+Income!G57</f>
        <v>10</v>
      </c>
    </row>
    <row r="17" spans="3:9" x14ac:dyDescent="0.25">
      <c r="C17" s="2" t="s">
        <v>28</v>
      </c>
      <c r="I17" s="2">
        <v>0</v>
      </c>
    </row>
    <row r="21" spans="3:9" x14ac:dyDescent="0.25">
      <c r="C21" s="2" t="s">
        <v>30</v>
      </c>
      <c r="I21" s="2">
        <v>60.67</v>
      </c>
    </row>
    <row r="24" spans="3:9" ht="29.25" customHeight="1" thickBot="1" x14ac:dyDescent="0.3">
      <c r="G24" s="4">
        <f>SUM(G7:G23)</f>
        <v>60.67</v>
      </c>
      <c r="H24" s="2">
        <f>+G24-I24</f>
        <v>0</v>
      </c>
      <c r="I24" s="4">
        <f>SUM(I7:I23)</f>
        <v>60.67</v>
      </c>
    </row>
    <row r="25" spans="3:9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G19" sqref="G19"/>
    </sheetView>
  </sheetViews>
  <sheetFormatPr defaultRowHeight="15" x14ac:dyDescent="0.25"/>
  <cols>
    <col min="1" max="1" width="11.28515625" customWidth="1"/>
    <col min="2" max="2" width="22.85546875" bestFit="1" customWidth="1"/>
    <col min="4" max="4" width="9.140625" style="2"/>
  </cols>
  <sheetData>
    <row r="1" spans="1:4" s="14" customFormat="1" x14ac:dyDescent="0.25">
      <c r="A1" s="14" t="s">
        <v>55</v>
      </c>
      <c r="D1" s="13"/>
    </row>
    <row r="3" spans="1:4" s="14" customFormat="1" x14ac:dyDescent="0.25">
      <c r="A3" s="14" t="s">
        <v>2</v>
      </c>
      <c r="B3" s="14" t="s">
        <v>56</v>
      </c>
      <c r="D3" s="15" t="s">
        <v>57</v>
      </c>
    </row>
    <row r="5" spans="1:4" x14ac:dyDescent="0.25">
      <c r="A5" s="20">
        <v>41662</v>
      </c>
      <c r="B5" s="21" t="s">
        <v>191</v>
      </c>
      <c r="C5" s="32" t="s">
        <v>192</v>
      </c>
      <c r="D5" s="12">
        <v>10</v>
      </c>
    </row>
    <row r="6" spans="1:4" x14ac:dyDescent="0.25">
      <c r="A6" s="20">
        <v>41670</v>
      </c>
      <c r="B6" s="21" t="s">
        <v>193</v>
      </c>
      <c r="C6" s="32" t="s">
        <v>192</v>
      </c>
      <c r="D6" s="12">
        <v>20</v>
      </c>
    </row>
    <row r="7" spans="1:4" x14ac:dyDescent="0.25">
      <c r="A7" s="20">
        <v>41670</v>
      </c>
      <c r="B7" s="21" t="s">
        <v>45</v>
      </c>
      <c r="C7" s="32" t="s">
        <v>192</v>
      </c>
      <c r="D7" s="12">
        <v>10</v>
      </c>
    </row>
    <row r="8" spans="1:4" x14ac:dyDescent="0.25">
      <c r="A8" s="20">
        <v>41670</v>
      </c>
      <c r="B8" s="21" t="s">
        <v>50</v>
      </c>
      <c r="C8" s="32" t="s">
        <v>192</v>
      </c>
      <c r="D8" s="12">
        <v>10</v>
      </c>
    </row>
    <row r="9" spans="1:4" x14ac:dyDescent="0.25">
      <c r="A9" s="20">
        <v>41670</v>
      </c>
      <c r="B9" s="21" t="s">
        <v>50</v>
      </c>
      <c r="C9" s="32" t="s">
        <v>192</v>
      </c>
      <c r="D9" s="12">
        <v>10</v>
      </c>
    </row>
    <row r="10" spans="1:4" x14ac:dyDescent="0.25">
      <c r="A10" s="20">
        <v>41670</v>
      </c>
      <c r="B10" s="21" t="s">
        <v>51</v>
      </c>
      <c r="C10" s="32" t="s">
        <v>192</v>
      </c>
      <c r="D10" s="12">
        <v>10</v>
      </c>
    </row>
    <row r="11" spans="1:4" x14ac:dyDescent="0.25">
      <c r="A11" s="20">
        <v>41670</v>
      </c>
      <c r="B11" s="21" t="s">
        <v>46</v>
      </c>
      <c r="C11" s="32" t="s">
        <v>192</v>
      </c>
      <c r="D11" s="12">
        <v>10</v>
      </c>
    </row>
    <row r="12" spans="1:4" x14ac:dyDescent="0.25">
      <c r="A12" s="20">
        <v>41670</v>
      </c>
      <c r="B12" s="21" t="s">
        <v>47</v>
      </c>
      <c r="C12" s="32" t="s">
        <v>192</v>
      </c>
      <c r="D12" s="12">
        <v>10</v>
      </c>
    </row>
    <row r="13" spans="1:4" x14ac:dyDescent="0.25">
      <c r="A13" s="20">
        <v>41670</v>
      </c>
      <c r="B13" s="21" t="s">
        <v>194</v>
      </c>
      <c r="C13" s="32" t="s">
        <v>192</v>
      </c>
      <c r="D13" s="12">
        <v>10</v>
      </c>
    </row>
    <row r="14" spans="1:4" x14ac:dyDescent="0.25">
      <c r="A14" s="20">
        <v>41670</v>
      </c>
      <c r="B14" s="21" t="s">
        <v>48</v>
      </c>
      <c r="C14" s="32" t="s">
        <v>192</v>
      </c>
      <c r="D14" s="12">
        <v>10</v>
      </c>
    </row>
    <row r="15" spans="1:4" x14ac:dyDescent="0.25">
      <c r="A15" s="20">
        <v>41670</v>
      </c>
      <c r="B15" s="21" t="s">
        <v>195</v>
      </c>
      <c r="C15" s="32" t="s">
        <v>192</v>
      </c>
      <c r="D15" s="12">
        <v>10</v>
      </c>
    </row>
    <row r="16" spans="1:4" x14ac:dyDescent="0.25">
      <c r="A16" s="20">
        <v>41670</v>
      </c>
      <c r="B16" s="21" t="s">
        <v>196</v>
      </c>
      <c r="C16" s="32" t="s">
        <v>192</v>
      </c>
      <c r="D16" s="12">
        <v>10</v>
      </c>
    </row>
    <row r="17" spans="1:4" x14ac:dyDescent="0.25">
      <c r="A17" s="20">
        <v>41670</v>
      </c>
      <c r="B17" s="21" t="s">
        <v>49</v>
      </c>
      <c r="C17" s="32" t="s">
        <v>192</v>
      </c>
      <c r="D17" s="12">
        <v>20</v>
      </c>
    </row>
    <row r="18" spans="1:4" x14ac:dyDescent="0.25">
      <c r="A18" s="20">
        <v>41670</v>
      </c>
      <c r="B18" s="21" t="s">
        <v>197</v>
      </c>
      <c r="C18" s="32" t="s">
        <v>192</v>
      </c>
      <c r="D18" s="12">
        <v>10</v>
      </c>
    </row>
    <row r="19" spans="1:4" x14ac:dyDescent="0.25">
      <c r="A19" s="20">
        <v>41670</v>
      </c>
      <c r="B19" s="21" t="s">
        <v>198</v>
      </c>
      <c r="C19" s="32" t="s">
        <v>192</v>
      </c>
      <c r="D19" s="12">
        <v>10</v>
      </c>
    </row>
    <row r="20" spans="1:4" x14ac:dyDescent="0.25">
      <c r="A20" s="20">
        <v>41670</v>
      </c>
      <c r="B20" s="21" t="s">
        <v>199</v>
      </c>
      <c r="C20" s="32" t="s">
        <v>192</v>
      </c>
      <c r="D20" s="12">
        <v>10</v>
      </c>
    </row>
    <row r="21" spans="1:4" x14ac:dyDescent="0.25">
      <c r="A21" s="20">
        <v>41670</v>
      </c>
      <c r="B21" s="21" t="s">
        <v>200</v>
      </c>
      <c r="C21" s="32" t="s">
        <v>192</v>
      </c>
      <c r="D21" s="12">
        <v>10</v>
      </c>
    </row>
    <row r="22" spans="1:4" x14ac:dyDescent="0.25">
      <c r="A22" s="20">
        <v>41670</v>
      </c>
      <c r="B22" s="21" t="s">
        <v>201</v>
      </c>
      <c r="C22" s="32" t="s">
        <v>192</v>
      </c>
      <c r="D22" s="12">
        <v>10</v>
      </c>
    </row>
    <row r="23" spans="1:4" x14ac:dyDescent="0.25">
      <c r="A23" s="20">
        <v>41670</v>
      </c>
      <c r="B23" s="21" t="s">
        <v>202</v>
      </c>
      <c r="C23" s="32" t="s">
        <v>192</v>
      </c>
      <c r="D23" s="12">
        <v>10</v>
      </c>
    </row>
    <row r="24" spans="1:4" x14ac:dyDescent="0.25">
      <c r="A24" s="20">
        <v>41670</v>
      </c>
      <c r="B24" s="21" t="s">
        <v>52</v>
      </c>
      <c r="C24" s="32" t="s">
        <v>192</v>
      </c>
      <c r="D24" s="12">
        <v>10</v>
      </c>
    </row>
    <row r="25" spans="1:4" x14ac:dyDescent="0.25">
      <c r="A25" s="20">
        <v>41670</v>
      </c>
      <c r="B25" s="21" t="s">
        <v>203</v>
      </c>
      <c r="C25" s="32" t="s">
        <v>192</v>
      </c>
      <c r="D25" s="12">
        <v>10</v>
      </c>
    </row>
    <row r="26" spans="1:4" x14ac:dyDescent="0.25">
      <c r="A26" s="20">
        <v>41670</v>
      </c>
      <c r="B26" s="21" t="s">
        <v>204</v>
      </c>
      <c r="C26" s="32" t="s">
        <v>192</v>
      </c>
      <c r="D26" s="12">
        <v>20</v>
      </c>
    </row>
    <row r="27" spans="1:4" x14ac:dyDescent="0.25">
      <c r="A27" s="20">
        <v>41671</v>
      </c>
      <c r="B27" s="21" t="s">
        <v>183</v>
      </c>
      <c r="C27" s="32" t="s">
        <v>192</v>
      </c>
      <c r="D27" s="12">
        <v>10</v>
      </c>
    </row>
    <row r="28" spans="1:4" x14ac:dyDescent="0.25">
      <c r="A28" s="20">
        <v>41694</v>
      </c>
      <c r="B28" s="21" t="s">
        <v>216</v>
      </c>
      <c r="C28" s="32" t="s">
        <v>192</v>
      </c>
      <c r="D28" s="12">
        <v>10</v>
      </c>
    </row>
    <row r="29" spans="1:4" x14ac:dyDescent="0.25">
      <c r="A29" s="20">
        <v>41670</v>
      </c>
      <c r="B29" s="21" t="s">
        <v>229</v>
      </c>
      <c r="C29" s="32" t="s">
        <v>192</v>
      </c>
      <c r="D29" s="12">
        <v>10</v>
      </c>
    </row>
    <row r="30" spans="1:4" x14ac:dyDescent="0.25">
      <c r="A30" s="20">
        <v>41694</v>
      </c>
      <c r="B30" s="21" t="s">
        <v>216</v>
      </c>
      <c r="C30" s="32" t="s">
        <v>192</v>
      </c>
      <c r="D30" s="12">
        <v>10</v>
      </c>
    </row>
    <row r="31" spans="1:4" x14ac:dyDescent="0.25">
      <c r="D31" s="10"/>
    </row>
    <row r="32" spans="1:4" x14ac:dyDescent="0.25">
      <c r="D32" s="2">
        <f>SUM(D5:D31)</f>
        <v>290</v>
      </c>
    </row>
    <row r="34" spans="1:4" x14ac:dyDescent="0.25">
      <c r="A34" t="s">
        <v>230</v>
      </c>
    </row>
    <row r="35" spans="1:4" x14ac:dyDescent="0.25">
      <c r="A35" s="20">
        <v>41660</v>
      </c>
      <c r="B35" s="21" t="s">
        <v>43</v>
      </c>
      <c r="D35" s="2">
        <v>350</v>
      </c>
    </row>
    <row r="36" spans="1:4" x14ac:dyDescent="0.25">
      <c r="A36" s="20">
        <v>41677</v>
      </c>
      <c r="B36" s="21" t="s">
        <v>43</v>
      </c>
      <c r="D36" s="2">
        <v>470</v>
      </c>
    </row>
    <row r="37" spans="1:4" x14ac:dyDescent="0.25">
      <c r="A37" s="20">
        <v>41701</v>
      </c>
      <c r="B37" s="21" t="s">
        <v>209</v>
      </c>
      <c r="D37" s="2">
        <v>90</v>
      </c>
    </row>
    <row r="38" spans="1:4" x14ac:dyDescent="0.25">
      <c r="A38" s="20">
        <v>41707</v>
      </c>
      <c r="B38" s="21" t="s">
        <v>217</v>
      </c>
      <c r="D38" s="2">
        <v>40</v>
      </c>
    </row>
    <row r="40" spans="1:4" ht="30" customHeight="1" thickBot="1" x14ac:dyDescent="0.3">
      <c r="D40" s="4">
        <f>SUM(D32:D39)</f>
        <v>1240</v>
      </c>
    </row>
    <row r="41" spans="1:4" ht="15.75" thickTop="1" x14ac:dyDescent="0.25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5" workbookViewId="0">
      <selection activeCell="H21" sqref="H21"/>
    </sheetView>
  </sheetViews>
  <sheetFormatPr defaultRowHeight="15" x14ac:dyDescent="0.25"/>
  <cols>
    <col min="1" max="16384" width="9.140625" style="2"/>
  </cols>
  <sheetData>
    <row r="1" spans="1:6" x14ac:dyDescent="0.25">
      <c r="A1" s="2" t="s">
        <v>0</v>
      </c>
    </row>
    <row r="2" spans="1:6" x14ac:dyDescent="0.25">
      <c r="A2" s="2" t="s">
        <v>111</v>
      </c>
    </row>
    <row r="3" spans="1:6" x14ac:dyDescent="0.25">
      <c r="A3" s="2" t="s">
        <v>64</v>
      </c>
    </row>
    <row r="9" spans="1:6" x14ac:dyDescent="0.25">
      <c r="C9" s="2" t="s">
        <v>65</v>
      </c>
      <c r="F9" s="2">
        <v>50</v>
      </c>
    </row>
    <row r="13" spans="1:6" x14ac:dyDescent="0.25">
      <c r="C13" s="2" t="s">
        <v>66</v>
      </c>
    </row>
    <row r="16" spans="1:6" x14ac:dyDescent="0.25">
      <c r="C16" s="2" t="s">
        <v>100</v>
      </c>
      <c r="F16" s="2">
        <f>+Income!E70</f>
        <v>12.049999999999997</v>
      </c>
    </row>
    <row r="20" spans="3:12" x14ac:dyDescent="0.25">
      <c r="C20" s="2" t="s">
        <v>63</v>
      </c>
      <c r="H20" s="2">
        <f>+Income!R57</f>
        <v>10.55</v>
      </c>
    </row>
    <row r="24" spans="3:12" x14ac:dyDescent="0.25">
      <c r="C24" s="2" t="s">
        <v>67</v>
      </c>
      <c r="H24" s="2">
        <v>0</v>
      </c>
    </row>
    <row r="27" spans="3:12" x14ac:dyDescent="0.25">
      <c r="L27" s="2">
        <v>5</v>
      </c>
    </row>
    <row r="28" spans="3:12" x14ac:dyDescent="0.25">
      <c r="C28" s="2" t="s">
        <v>68</v>
      </c>
      <c r="H28" s="2">
        <v>51.5</v>
      </c>
      <c r="L28" s="2">
        <v>20</v>
      </c>
    </row>
    <row r="29" spans="3:12" x14ac:dyDescent="0.25">
      <c r="L29" s="2">
        <v>2</v>
      </c>
    </row>
    <row r="30" spans="3:12" x14ac:dyDescent="0.25">
      <c r="L30" s="2">
        <v>10</v>
      </c>
    </row>
    <row r="31" spans="3:12" x14ac:dyDescent="0.25">
      <c r="L31" s="2">
        <v>5</v>
      </c>
    </row>
    <row r="32" spans="3:12" ht="30" customHeight="1" thickBot="1" x14ac:dyDescent="0.3">
      <c r="F32" s="4">
        <f>SUM(F6:F31)</f>
        <v>62.05</v>
      </c>
      <c r="G32" s="2">
        <f>+F32-H32</f>
        <v>0</v>
      </c>
      <c r="H32" s="4">
        <f>SUM(H6:H31)</f>
        <v>62.05</v>
      </c>
      <c r="L32" s="2">
        <v>5</v>
      </c>
    </row>
    <row r="33" spans="12:12" ht="15.75" thickTop="1" x14ac:dyDescent="0.25">
      <c r="L33" s="2">
        <v>4.5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9"/>
  <sheetViews>
    <sheetView tabSelected="1" workbookViewId="0">
      <selection activeCell="H106" sqref="H106"/>
    </sheetView>
  </sheetViews>
  <sheetFormatPr defaultRowHeight="15" x14ac:dyDescent="0.25"/>
  <cols>
    <col min="1" max="1" width="9.140625" style="14"/>
    <col min="4" max="4" width="25.140625" customWidth="1"/>
    <col min="5" max="5" width="9.140625" style="12"/>
    <col min="6" max="6" width="9.5703125" style="12" bestFit="1" customWidth="1"/>
    <col min="7" max="7" width="4.85546875" style="12" customWidth="1"/>
    <col min="8" max="8" width="9.140625" style="12"/>
    <col min="9" max="9" width="9.5703125" style="12" bestFit="1" customWidth="1"/>
    <col min="10" max="10" width="9.140625" style="21"/>
  </cols>
  <sheetData>
    <row r="1" spans="1:22" x14ac:dyDescent="0.25">
      <c r="A1" s="16" t="s">
        <v>70</v>
      </c>
      <c r="B1" s="17"/>
      <c r="C1" s="17"/>
      <c r="D1" s="17"/>
      <c r="E1" s="34"/>
      <c r="F1" s="34"/>
      <c r="G1" s="34"/>
      <c r="H1" s="34"/>
      <c r="I1" s="34"/>
    </row>
    <row r="2" spans="1:22" x14ac:dyDescent="0.25">
      <c r="A2" s="16" t="s">
        <v>71</v>
      </c>
      <c r="B2" s="17"/>
      <c r="C2" s="17"/>
      <c r="D2" s="17"/>
      <c r="E2" s="34"/>
      <c r="F2" s="34"/>
      <c r="G2" s="34"/>
      <c r="H2" s="34"/>
      <c r="I2" s="34"/>
    </row>
    <row r="3" spans="1:22" x14ac:dyDescent="0.25">
      <c r="A3" s="16" t="s">
        <v>205</v>
      </c>
      <c r="B3" s="17"/>
      <c r="C3" s="17"/>
      <c r="D3" s="17"/>
      <c r="E3" s="34"/>
      <c r="F3" s="34"/>
      <c r="G3" s="34"/>
      <c r="H3" s="34"/>
      <c r="I3" s="34"/>
    </row>
    <row r="4" spans="1:22" x14ac:dyDescent="0.25">
      <c r="A4" s="16"/>
      <c r="B4" s="17"/>
      <c r="C4" s="17"/>
      <c r="D4" s="17"/>
      <c r="E4" s="34"/>
      <c r="F4" s="34"/>
      <c r="G4" s="34"/>
      <c r="H4" s="34"/>
      <c r="I4" s="34"/>
    </row>
    <row r="5" spans="1:22" x14ac:dyDescent="0.25">
      <c r="E5" s="35">
        <v>2014</v>
      </c>
      <c r="F5" s="35"/>
      <c r="G5" s="35"/>
      <c r="H5" s="35">
        <v>2013</v>
      </c>
    </row>
    <row r="6" spans="1:22" ht="7.5" customHeight="1" x14ac:dyDescent="0.25"/>
    <row r="7" spans="1:22" x14ac:dyDescent="0.25">
      <c r="A7" s="14" t="s">
        <v>72</v>
      </c>
      <c r="D7" s="2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7.5" customHeight="1" x14ac:dyDescent="0.25">
      <c r="D8" s="2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B9" t="s">
        <v>43</v>
      </c>
      <c r="D9" s="2"/>
      <c r="E9" s="12">
        <f>+Income!Q57</f>
        <v>1230</v>
      </c>
      <c r="H9" s="12">
        <v>1170</v>
      </c>
      <c r="J9" s="1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B10" t="s">
        <v>74</v>
      </c>
      <c r="D10" s="2"/>
      <c r="E10" s="12">
        <f>+Income!S57</f>
        <v>1611</v>
      </c>
      <c r="H10" s="12">
        <v>266</v>
      </c>
      <c r="J10" s="1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B11" t="s">
        <v>76</v>
      </c>
      <c r="D11" s="2"/>
      <c r="E11" s="12">
        <v>18.12</v>
      </c>
      <c r="H11" s="36" t="s">
        <v>206</v>
      </c>
      <c r="J11" s="1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B12" t="s">
        <v>77</v>
      </c>
      <c r="D12" s="2"/>
      <c r="E12" s="12">
        <f>+F66</f>
        <v>2992.1000000000004</v>
      </c>
      <c r="H12" s="12">
        <f>+I66</f>
        <v>4475.8899999999994</v>
      </c>
      <c r="J12" s="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B13" t="s">
        <v>101</v>
      </c>
      <c r="D13" s="2"/>
      <c r="E13" s="36" t="s">
        <v>206</v>
      </c>
      <c r="H13" s="12">
        <v>1807.54</v>
      </c>
      <c r="J13" s="1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D14" s="2"/>
      <c r="E14" s="26"/>
      <c r="F14" s="12">
        <f>SUM(E8:E14)</f>
        <v>5851.22</v>
      </c>
      <c r="H14" s="26"/>
      <c r="I14" s="12">
        <f>SUM(H8:H14)</f>
        <v>7719.4299999999994</v>
      </c>
      <c r="J14" s="1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7.5" customHeight="1" x14ac:dyDescent="0.25">
      <c r="D15" s="2"/>
      <c r="J15" s="1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14" t="s">
        <v>78</v>
      </c>
      <c r="D16" s="2"/>
      <c r="J16" s="1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7.5" customHeight="1" x14ac:dyDescent="0.25">
      <c r="D17" s="2"/>
      <c r="J17" s="1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B18" t="s">
        <v>43</v>
      </c>
      <c r="D18" s="2"/>
      <c r="E18" s="12">
        <f>+Expenses!K80</f>
        <v>575</v>
      </c>
      <c r="H18" s="12">
        <v>585</v>
      </c>
      <c r="J18" s="1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B19" t="s">
        <v>79</v>
      </c>
      <c r="D19" s="2"/>
      <c r="E19" s="12">
        <f>+F77</f>
        <v>1121.07</v>
      </c>
      <c r="H19" s="12">
        <f>+I77</f>
        <v>1156.55</v>
      </c>
      <c r="J19" s="1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B20" t="s">
        <v>80</v>
      </c>
      <c r="D20" s="2"/>
      <c r="E20" s="12">
        <f>+F84</f>
        <v>2320.62</v>
      </c>
      <c r="H20" s="12">
        <f>+I84</f>
        <v>1936.28</v>
      </c>
      <c r="J20" s="1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B21" t="s">
        <v>75</v>
      </c>
      <c r="D21" s="2"/>
      <c r="E21" s="12">
        <f>+Expenses!W80+Expenses!X80+Expenses!Y80</f>
        <v>116</v>
      </c>
      <c r="H21" s="12">
        <v>127.99</v>
      </c>
      <c r="J21" s="1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B22" t="s">
        <v>81</v>
      </c>
      <c r="D22" s="2"/>
      <c r="E22" s="12">
        <f>+F95</f>
        <v>632.65</v>
      </c>
      <c r="H22" s="12">
        <f>+I95</f>
        <v>586.4</v>
      </c>
      <c r="J22" s="1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D23" s="2"/>
      <c r="E23" s="26"/>
      <c r="F23" s="12">
        <f>SUM(E18:E23)</f>
        <v>4765.3399999999992</v>
      </c>
      <c r="H23" s="26"/>
      <c r="I23" s="12">
        <f>SUM(H18:H23)</f>
        <v>4392.2199999999993</v>
      </c>
      <c r="J23" s="1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7.5" customHeight="1" x14ac:dyDescent="0.25">
      <c r="D24" s="2"/>
      <c r="J24" s="1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" customHeight="1" thickBot="1" x14ac:dyDescent="0.3">
      <c r="A25" s="14" t="s">
        <v>82</v>
      </c>
      <c r="D25" s="2"/>
      <c r="F25" s="19">
        <f>+F14-F23</f>
        <v>1085.880000000001</v>
      </c>
      <c r="I25" s="19">
        <f>+I14-I23</f>
        <v>3327.21</v>
      </c>
      <c r="J25" s="1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7.5" customHeight="1" thickTop="1" x14ac:dyDescent="0.25">
      <c r="D26" s="2"/>
      <c r="J26" s="1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14" t="s">
        <v>83</v>
      </c>
      <c r="D27" s="2"/>
      <c r="J27" s="1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7.5" customHeight="1" x14ac:dyDescent="0.25">
      <c r="D28" s="2"/>
      <c r="J28" s="1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B29" s="2" t="s">
        <v>84</v>
      </c>
      <c r="D29" s="2"/>
      <c r="E29" s="12">
        <v>6196.84</v>
      </c>
      <c r="H29" s="12">
        <v>1315.32</v>
      </c>
      <c r="J29" s="1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B30" s="2" t="s">
        <v>85</v>
      </c>
      <c r="D30" s="2"/>
      <c r="E30" s="12">
        <v>50.67</v>
      </c>
      <c r="H30" s="12">
        <v>40.67</v>
      </c>
      <c r="J30" s="1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B31" s="2" t="s">
        <v>96</v>
      </c>
      <c r="D31" s="2"/>
      <c r="E31" s="12">
        <v>50</v>
      </c>
      <c r="H31" s="36" t="s">
        <v>206</v>
      </c>
      <c r="J31" s="1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B32" s="2" t="s">
        <v>9</v>
      </c>
      <c r="D32" s="2"/>
      <c r="E32" s="36" t="s">
        <v>206</v>
      </c>
      <c r="H32" s="12">
        <v>1614.31</v>
      </c>
      <c r="J32" s="1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D33" s="2"/>
      <c r="E33" s="26"/>
      <c r="F33" s="12">
        <f>SUM(E29:E33)</f>
        <v>6297.51</v>
      </c>
      <c r="H33" s="26"/>
      <c r="I33" s="12">
        <f>SUM(H29:H33)</f>
        <v>2970.3</v>
      </c>
      <c r="J33" s="1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7.5" customHeight="1" x14ac:dyDescent="0.25">
      <c r="D34" s="2"/>
      <c r="J34" s="1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14" t="s">
        <v>82</v>
      </c>
      <c r="D35" s="2"/>
      <c r="F35" s="12">
        <f>+F25</f>
        <v>1085.880000000001</v>
      </c>
      <c r="I35" s="12">
        <f>+I25</f>
        <v>3327.21</v>
      </c>
      <c r="J35" s="1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7.5" customHeight="1" x14ac:dyDescent="0.25">
      <c r="D36" s="2"/>
      <c r="J36" s="1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thickBot="1" x14ac:dyDescent="0.3">
      <c r="D37" s="2"/>
      <c r="F37" s="19">
        <f>SUM(F33:F36)</f>
        <v>7383.3900000000012</v>
      </c>
      <c r="I37" s="19">
        <f>SUM(I33:I36)</f>
        <v>6297.51</v>
      </c>
      <c r="J37" s="1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7.5" customHeight="1" thickTop="1" x14ac:dyDescent="0.25">
      <c r="D38" s="2"/>
      <c r="J38" s="1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14" t="s">
        <v>86</v>
      </c>
      <c r="D39" s="2"/>
      <c r="J39" s="1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7.5" customHeight="1" x14ac:dyDescent="0.25">
      <c r="D40" s="2"/>
      <c r="J40" s="1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B41" s="2" t="s">
        <v>84</v>
      </c>
      <c r="D41" s="2"/>
      <c r="E41" s="12">
        <f>+'Bank account'!I21</f>
        <v>7271.22</v>
      </c>
      <c r="H41" s="12">
        <v>6196.84</v>
      </c>
      <c r="J41" s="1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B42" s="2" t="s">
        <v>85</v>
      </c>
      <c r="D42" s="2"/>
      <c r="E42" s="12">
        <v>60.67</v>
      </c>
      <c r="H42" s="12">
        <v>50.67</v>
      </c>
      <c r="J42" s="1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B43" s="2" t="s">
        <v>96</v>
      </c>
      <c r="D43" s="2"/>
      <c r="E43" s="12">
        <f>+'Treasurer PC'!H28</f>
        <v>51.5</v>
      </c>
      <c r="H43" s="12">
        <v>50</v>
      </c>
      <c r="J43" s="1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D44" s="2"/>
      <c r="E44" s="26"/>
      <c r="F44" s="12">
        <f>SUM(E41:E44)</f>
        <v>7383.39</v>
      </c>
      <c r="H44" s="26"/>
      <c r="I44" s="12">
        <f>SUM(H41:H44)</f>
        <v>6297.51</v>
      </c>
      <c r="J44" s="1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7.5" customHeight="1" x14ac:dyDescent="0.25">
      <c r="D45" s="2"/>
      <c r="J45" s="1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thickBot="1" x14ac:dyDescent="0.3">
      <c r="D46" s="2"/>
      <c r="F46" s="19">
        <f>SUM(F42:F45)</f>
        <v>7383.39</v>
      </c>
      <c r="I46" s="19">
        <f>SUM(I42:I45)</f>
        <v>6297.51</v>
      </c>
      <c r="J46" s="1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thickTop="1" x14ac:dyDescent="0.25">
      <c r="D47" s="2"/>
      <c r="J47" s="1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D48" s="2"/>
      <c r="J48" s="1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D49" s="2"/>
      <c r="J49" s="1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D50" s="2"/>
      <c r="J50" s="1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5">
      <c r="A51" s="16" t="s">
        <v>70</v>
      </c>
      <c r="B51" s="17"/>
      <c r="C51" s="17"/>
      <c r="D51" s="17"/>
      <c r="E51" s="34"/>
      <c r="F51" s="34"/>
      <c r="G51" s="34"/>
      <c r="H51" s="34"/>
      <c r="I51" s="34"/>
    </row>
    <row r="52" spans="1:22" x14ac:dyDescent="0.25">
      <c r="A52" s="16" t="s">
        <v>87</v>
      </c>
      <c r="B52" s="17"/>
      <c r="C52" s="17"/>
      <c r="D52" s="17"/>
      <c r="E52" s="34"/>
      <c r="F52" s="34"/>
      <c r="G52" s="34"/>
      <c r="H52" s="34"/>
      <c r="I52" s="34"/>
    </row>
    <row r="53" spans="1:22" x14ac:dyDescent="0.25">
      <c r="A53" s="16" t="s">
        <v>205</v>
      </c>
      <c r="B53" s="17"/>
      <c r="C53" s="17"/>
      <c r="D53" s="17"/>
      <c r="E53" s="34"/>
      <c r="F53" s="34"/>
      <c r="G53" s="34"/>
      <c r="H53" s="34"/>
      <c r="I53" s="34"/>
    </row>
    <row r="54" spans="1:22" x14ac:dyDescent="0.25">
      <c r="D54" s="2"/>
      <c r="J54" s="1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25">
      <c r="E55" s="35">
        <v>2014</v>
      </c>
      <c r="F55" s="35"/>
      <c r="G55" s="35"/>
      <c r="H55" s="35">
        <v>2013</v>
      </c>
    </row>
    <row r="56" spans="1:22" ht="7.5" customHeight="1" x14ac:dyDescent="0.25">
      <c r="D56" s="2"/>
      <c r="J56" s="1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25">
      <c r="A57" s="14" t="s">
        <v>88</v>
      </c>
      <c r="D57" s="2"/>
      <c r="J57" s="1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7.5" customHeight="1" x14ac:dyDescent="0.25">
      <c r="D58" s="2"/>
      <c r="J58" s="1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25">
      <c r="B59" t="s">
        <v>73</v>
      </c>
      <c r="D59" s="2"/>
      <c r="E59" s="12">
        <f>+Income!I57+Income!J57+Income!J70</f>
        <v>1004.15</v>
      </c>
      <c r="H59" s="12">
        <v>1179.1099999999999</v>
      </c>
      <c r="J59" s="1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5">
      <c r="B60" t="s">
        <v>89</v>
      </c>
      <c r="D60" s="2"/>
      <c r="E60" s="12">
        <f>+Income!O59</f>
        <v>165.25</v>
      </c>
      <c r="H60" s="12">
        <v>129.1</v>
      </c>
      <c r="J60" s="1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25">
      <c r="B61" t="s">
        <v>90</v>
      </c>
      <c r="D61" s="2"/>
      <c r="E61" s="12">
        <v>300</v>
      </c>
      <c r="H61" s="12">
        <v>150</v>
      </c>
      <c r="J61" s="1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25">
      <c r="B62" t="s">
        <v>103</v>
      </c>
      <c r="D62" s="2"/>
      <c r="E62" s="12">
        <f>+Income!L57+Income!L70</f>
        <v>1422.6499999999999</v>
      </c>
      <c r="H62" s="12">
        <v>1610.28</v>
      </c>
      <c r="J62" s="1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5">
      <c r="B63" t="s">
        <v>107</v>
      </c>
      <c r="D63" s="2"/>
      <c r="E63" s="36" t="s">
        <v>206</v>
      </c>
      <c r="H63" s="12">
        <v>1145.55</v>
      </c>
      <c r="J63" s="1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25">
      <c r="B64" t="s">
        <v>40</v>
      </c>
      <c r="D64" s="2"/>
      <c r="E64" s="12">
        <f>+Income!P57</f>
        <v>89</v>
      </c>
      <c r="H64" s="12">
        <v>177.2</v>
      </c>
      <c r="J64" s="1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x14ac:dyDescent="0.25">
      <c r="B65" t="s">
        <v>250</v>
      </c>
      <c r="D65" s="2"/>
      <c r="E65" s="12">
        <f>+Income!N70</f>
        <v>11.05</v>
      </c>
      <c r="H65" s="12">
        <v>84.65</v>
      </c>
      <c r="J65" s="1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25">
      <c r="D66" s="2"/>
      <c r="E66" s="26"/>
      <c r="F66" s="12">
        <f>SUM(E58:E66)</f>
        <v>2992.1000000000004</v>
      </c>
      <c r="H66" s="26"/>
      <c r="I66" s="12">
        <f>SUM(H58:H66)</f>
        <v>4475.8899999999994</v>
      </c>
      <c r="J66" s="1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7.5" customHeight="1" thickBot="1" x14ac:dyDescent="0.3">
      <c r="D67" s="2"/>
      <c r="F67" s="28"/>
      <c r="I67" s="28"/>
      <c r="J67" s="1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thickTop="1" x14ac:dyDescent="0.25">
      <c r="A68" s="14" t="s">
        <v>91</v>
      </c>
      <c r="D68" s="2"/>
      <c r="J68" s="1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7.5" customHeight="1" x14ac:dyDescent="0.25">
      <c r="D69" s="2"/>
      <c r="J69" s="1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25">
      <c r="B70" t="s">
        <v>73</v>
      </c>
      <c r="D70" s="2"/>
      <c r="E70" s="12">
        <f>+Expenses!P67</f>
        <v>269.77</v>
      </c>
      <c r="H70" s="12">
        <v>383.56</v>
      </c>
      <c r="J70" s="1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25">
      <c r="B71" t="s">
        <v>190</v>
      </c>
      <c r="D71" s="2"/>
      <c r="E71" s="12">
        <f>+Expenses!U80</f>
        <v>21</v>
      </c>
      <c r="H71" s="36" t="s">
        <v>206</v>
      </c>
      <c r="J71" s="1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25">
      <c r="B72" t="s">
        <v>89</v>
      </c>
      <c r="D72" s="2"/>
      <c r="E72" s="36" t="s">
        <v>206</v>
      </c>
      <c r="H72" s="36" t="s">
        <v>206</v>
      </c>
      <c r="J72" s="1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25">
      <c r="B73" t="s">
        <v>90</v>
      </c>
      <c r="D73" s="2"/>
      <c r="E73" s="36" t="s">
        <v>206</v>
      </c>
      <c r="H73" s="36" t="s">
        <v>206</v>
      </c>
      <c r="J73" s="1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5">
      <c r="B74" t="s">
        <v>103</v>
      </c>
      <c r="D74" s="2"/>
      <c r="E74" s="12">
        <v>446</v>
      </c>
      <c r="H74" s="12">
        <v>372.45</v>
      </c>
      <c r="J74" s="1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5">
      <c r="B75" t="s">
        <v>38</v>
      </c>
      <c r="D75" s="2"/>
      <c r="E75" s="36" t="s">
        <v>206</v>
      </c>
      <c r="H75" s="12">
        <v>23.6</v>
      </c>
      <c r="J75" s="1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5">
      <c r="B76" t="s">
        <v>107</v>
      </c>
      <c r="D76" s="2"/>
      <c r="E76" s="12">
        <f>+Expenses!R80</f>
        <v>384.3</v>
      </c>
      <c r="H76" s="12">
        <v>376.94</v>
      </c>
      <c r="J76" s="1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x14ac:dyDescent="0.25">
      <c r="D77" s="2"/>
      <c r="E77" s="26"/>
      <c r="F77" s="12">
        <f>SUM(E69:E77)</f>
        <v>1121.07</v>
      </c>
      <c r="H77" s="26"/>
      <c r="I77" s="12">
        <f>SUM(H69:H77)</f>
        <v>1156.55</v>
      </c>
      <c r="J77" s="1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7.5" customHeight="1" thickBot="1" x14ac:dyDescent="0.3">
      <c r="D78" s="2"/>
      <c r="F78" s="28"/>
      <c r="I78" s="28"/>
      <c r="J78" s="1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thickTop="1" x14ac:dyDescent="0.25">
      <c r="A79" s="14" t="s">
        <v>92</v>
      </c>
      <c r="D79" s="2"/>
      <c r="J79" s="1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7.5" customHeight="1" x14ac:dyDescent="0.25">
      <c r="D80" s="2"/>
      <c r="J80" s="1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x14ac:dyDescent="0.25">
      <c r="B81" t="s">
        <v>17</v>
      </c>
      <c r="D81" s="2"/>
      <c r="E81" s="12">
        <f>+Expenses!G80</f>
        <v>675.58999999999992</v>
      </c>
      <c r="H81" s="12">
        <v>791.72</v>
      </c>
      <c r="J81" s="1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5">
      <c r="B82" t="s">
        <v>18</v>
      </c>
      <c r="D82" s="2"/>
      <c r="E82" s="12">
        <f>+Expenses!H80</f>
        <v>361.65</v>
      </c>
      <c r="H82" s="12">
        <v>417</v>
      </c>
      <c r="J82" s="1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5">
      <c r="B83" t="s">
        <v>58</v>
      </c>
      <c r="D83" s="2"/>
      <c r="E83" s="12">
        <f>+Expenses!I80</f>
        <v>1283.3800000000001</v>
      </c>
      <c r="H83" s="12">
        <v>727.56</v>
      </c>
      <c r="J83" s="1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5">
      <c r="D84" s="2"/>
      <c r="E84" s="26"/>
      <c r="F84" s="12">
        <f>SUM(E80:E84)</f>
        <v>2320.62</v>
      </c>
      <c r="H84" s="26"/>
      <c r="I84" s="12">
        <f>SUM(H80:H84)</f>
        <v>1936.28</v>
      </c>
      <c r="J84" s="1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7.5" customHeight="1" thickBot="1" x14ac:dyDescent="0.3">
      <c r="D85" s="2"/>
      <c r="F85" s="28"/>
      <c r="I85" s="28"/>
      <c r="J85" s="1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thickTop="1" x14ac:dyDescent="0.25">
      <c r="A86" s="14" t="s">
        <v>93</v>
      </c>
      <c r="D86" s="2"/>
      <c r="J86" s="1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7.5" customHeight="1" x14ac:dyDescent="0.25">
      <c r="D87" s="2"/>
      <c r="J87" s="1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5">
      <c r="B88" t="s">
        <v>251</v>
      </c>
      <c r="D88" s="2"/>
      <c r="E88" s="12">
        <f>+Expenses!M80</f>
        <v>200.27</v>
      </c>
      <c r="H88" s="12">
        <v>256</v>
      </c>
      <c r="J88" s="1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5">
      <c r="B89" t="s">
        <v>207</v>
      </c>
      <c r="D89" s="2"/>
      <c r="E89" s="12">
        <v>15</v>
      </c>
      <c r="H89" s="12">
        <v>130.63999999999999</v>
      </c>
      <c r="J89" s="1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5">
      <c r="B90" t="s">
        <v>21</v>
      </c>
      <c r="D90" s="2"/>
      <c r="E90" s="12">
        <v>299</v>
      </c>
      <c r="H90" s="12">
        <v>72</v>
      </c>
      <c r="J90" s="1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5">
      <c r="B91" t="s">
        <v>94</v>
      </c>
      <c r="D91" s="2"/>
      <c r="E91" s="12">
        <v>80.64</v>
      </c>
      <c r="H91" s="12">
        <v>56.27</v>
      </c>
      <c r="J91" s="1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5">
      <c r="B92" t="s">
        <v>42</v>
      </c>
      <c r="D92" s="2"/>
      <c r="E92" s="12">
        <f>+Expenses!N80</f>
        <v>28.76</v>
      </c>
      <c r="H92" s="12">
        <v>12.87</v>
      </c>
      <c r="J92" s="1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5">
      <c r="B93" t="s">
        <v>208</v>
      </c>
      <c r="D93" s="2"/>
      <c r="E93" s="36" t="s">
        <v>206</v>
      </c>
      <c r="H93" s="12">
        <v>43</v>
      </c>
      <c r="J93" s="1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5">
      <c r="B94" t="s">
        <v>97</v>
      </c>
      <c r="D94" s="2"/>
      <c r="E94" s="12">
        <v>8.98</v>
      </c>
      <c r="H94" s="12">
        <v>15.62</v>
      </c>
      <c r="J94" s="1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5">
      <c r="D95" s="2"/>
      <c r="E95" s="26"/>
      <c r="F95" s="12">
        <f>SUM(E87:E95)</f>
        <v>632.65</v>
      </c>
      <c r="H95" s="26"/>
      <c r="I95" s="12">
        <f>SUM(H87:H95)</f>
        <v>586.4</v>
      </c>
      <c r="J95" s="1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7.5" customHeight="1" thickBot="1" x14ac:dyDescent="0.3">
      <c r="A96"/>
      <c r="D96" s="2"/>
      <c r="F96" s="28"/>
      <c r="I96" s="28"/>
      <c r="J96" s="1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thickTop="1" x14ac:dyDescent="0.25">
      <c r="A97"/>
      <c r="D97" s="2"/>
      <c r="J97" s="1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25">
      <c r="A98" s="14" t="s">
        <v>104</v>
      </c>
      <c r="D98" s="2"/>
      <c r="J98" s="1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5">
      <c r="A99"/>
      <c r="D99" s="2"/>
      <c r="J99" s="1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5">
      <c r="A100"/>
      <c r="B100" t="s">
        <v>105</v>
      </c>
      <c r="D100" s="2"/>
      <c r="E100" s="12">
        <v>500</v>
      </c>
      <c r="H100" s="36">
        <v>500</v>
      </c>
      <c r="J100" s="1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25">
      <c r="A101"/>
      <c r="B101" t="s">
        <v>106</v>
      </c>
      <c r="D101" s="2"/>
      <c r="E101" s="12">
        <v>2000</v>
      </c>
      <c r="H101" s="36">
        <v>2000</v>
      </c>
      <c r="J101" s="1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x14ac:dyDescent="0.25">
      <c r="A102"/>
      <c r="D102" s="2"/>
      <c r="E102" s="26"/>
      <c r="F102" s="27">
        <f>SUM(E100:E102)</f>
        <v>2500</v>
      </c>
      <c r="H102" s="37"/>
      <c r="I102" s="27">
        <f>SUM(H100:H102)</f>
        <v>2500</v>
      </c>
      <c r="J102" s="1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7.5" customHeight="1" thickBot="1" x14ac:dyDescent="0.3">
      <c r="A103"/>
      <c r="D103" s="2"/>
      <c r="F103" s="28"/>
      <c r="I103" s="28"/>
      <c r="J103" s="1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thickTop="1" x14ac:dyDescent="0.25">
      <c r="A104"/>
      <c r="D104" s="2"/>
      <c r="J104" s="1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5">
      <c r="A105"/>
      <c r="D105" s="2"/>
      <c r="J105" s="1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5">
      <c r="A106"/>
      <c r="D106" s="2"/>
      <c r="J106" s="1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x14ac:dyDescent="0.25">
      <c r="A107"/>
      <c r="D107" s="2"/>
      <c r="J107" s="1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5">
      <c r="A108"/>
      <c r="D108" s="2"/>
      <c r="J108" s="1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5">
      <c r="A109"/>
      <c r="D109" s="2"/>
      <c r="J109" s="1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5">
      <c r="A110"/>
      <c r="D110" s="2"/>
      <c r="J110" s="1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5">
      <c r="A111"/>
      <c r="D111" s="2"/>
      <c r="J111" s="1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5">
      <c r="A112"/>
      <c r="D112" s="2"/>
      <c r="J112" s="1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25">
      <c r="A113"/>
      <c r="D113" s="2"/>
      <c r="J113" s="1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25">
      <c r="A114"/>
      <c r="D114" s="2"/>
      <c r="J114" s="1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x14ac:dyDescent="0.25">
      <c r="A115"/>
      <c r="D115" s="2"/>
      <c r="J115" s="1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5">
      <c r="A116"/>
      <c r="D116" s="2"/>
      <c r="J116" s="1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5">
      <c r="A117"/>
      <c r="D117" s="2"/>
      <c r="J117" s="1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5">
      <c r="A118"/>
      <c r="D118" s="2"/>
      <c r="J118" s="1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5">
      <c r="A119"/>
      <c r="D119" s="2"/>
      <c r="J119" s="1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25">
      <c r="A120"/>
      <c r="D120" s="2"/>
      <c r="J120" s="1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25">
      <c r="A121"/>
      <c r="D121" s="2"/>
      <c r="J121" s="1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5">
      <c r="A122"/>
      <c r="D122" s="2"/>
      <c r="J122" s="1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x14ac:dyDescent="0.25">
      <c r="A123"/>
      <c r="D123" s="2"/>
      <c r="J123" s="1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x14ac:dyDescent="0.25">
      <c r="A124"/>
      <c r="D124" s="2"/>
      <c r="J124" s="1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x14ac:dyDescent="0.25">
      <c r="A125"/>
      <c r="D125" s="2"/>
      <c r="J125" s="1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x14ac:dyDescent="0.25">
      <c r="A126"/>
      <c r="D126" s="2"/>
      <c r="J126" s="1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x14ac:dyDescent="0.25">
      <c r="A127"/>
      <c r="D127" s="2"/>
      <c r="J127" s="1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x14ac:dyDescent="0.25">
      <c r="A128"/>
      <c r="D128" s="2"/>
      <c r="J128" s="1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5">
      <c r="A129"/>
      <c r="D129" s="2"/>
      <c r="J129" s="1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5">
      <c r="A130"/>
      <c r="D130" s="2"/>
      <c r="J130" s="1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5">
      <c r="A131"/>
      <c r="D131" s="2"/>
      <c r="J131" s="1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5">
      <c r="A132"/>
      <c r="D132" s="2"/>
      <c r="J132" s="1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x14ac:dyDescent="0.25">
      <c r="A133"/>
      <c r="D133" s="2"/>
      <c r="J133" s="1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x14ac:dyDescent="0.25">
      <c r="A134"/>
      <c r="D134" s="2"/>
      <c r="J134" s="1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x14ac:dyDescent="0.25">
      <c r="A135"/>
      <c r="D135" s="2"/>
      <c r="J135" s="1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x14ac:dyDescent="0.25">
      <c r="A136"/>
      <c r="D136" s="2"/>
      <c r="J136" s="1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x14ac:dyDescent="0.25">
      <c r="A137"/>
      <c r="D137" s="2"/>
      <c r="J137" s="1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x14ac:dyDescent="0.25">
      <c r="A138"/>
      <c r="D138" s="2"/>
      <c r="J138" s="1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x14ac:dyDescent="0.25">
      <c r="A139"/>
      <c r="D139" s="2"/>
      <c r="J139" s="1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x14ac:dyDescent="0.25">
      <c r="A140"/>
      <c r="D140" s="2"/>
      <c r="J140" s="1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x14ac:dyDescent="0.25">
      <c r="A141"/>
      <c r="D141" s="2"/>
      <c r="J141" s="1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x14ac:dyDescent="0.25">
      <c r="A142"/>
      <c r="D142" s="2"/>
      <c r="J142" s="1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x14ac:dyDescent="0.25">
      <c r="A143"/>
      <c r="D143" s="2"/>
      <c r="J143" s="1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x14ac:dyDescent="0.25">
      <c r="A144"/>
      <c r="D144" s="2"/>
      <c r="J144" s="1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x14ac:dyDescent="0.25">
      <c r="A145"/>
      <c r="D145" s="2"/>
      <c r="J145" s="1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x14ac:dyDescent="0.25">
      <c r="A146"/>
      <c r="D146" s="2"/>
      <c r="J146" s="1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x14ac:dyDescent="0.25">
      <c r="A147"/>
      <c r="D147" s="2"/>
      <c r="J147" s="1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x14ac:dyDescent="0.25">
      <c r="A148"/>
      <c r="D148" s="2"/>
      <c r="J148" s="1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x14ac:dyDescent="0.25">
      <c r="A149"/>
      <c r="D149" s="2"/>
      <c r="J149" s="1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x14ac:dyDescent="0.25">
      <c r="A150"/>
      <c r="D150" s="2"/>
      <c r="J150" s="1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x14ac:dyDescent="0.25">
      <c r="A151"/>
      <c r="D151" s="2"/>
      <c r="J151" s="1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x14ac:dyDescent="0.25">
      <c r="A152"/>
      <c r="D152" s="2"/>
      <c r="J152" s="1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x14ac:dyDescent="0.25">
      <c r="A153"/>
      <c r="D153" s="2"/>
      <c r="J153" s="1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x14ac:dyDescent="0.25">
      <c r="A154"/>
      <c r="D154" s="2"/>
      <c r="J154" s="1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x14ac:dyDescent="0.25">
      <c r="A155"/>
      <c r="D155" s="2"/>
      <c r="J155" s="1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x14ac:dyDescent="0.25">
      <c r="A156"/>
      <c r="D156" s="2"/>
      <c r="J156" s="1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x14ac:dyDescent="0.25">
      <c r="A157"/>
      <c r="D157" s="2"/>
      <c r="J157" s="1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25">
      <c r="A158"/>
      <c r="D158" s="2"/>
      <c r="J158" s="1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x14ac:dyDescent="0.25">
      <c r="A159"/>
      <c r="D159" s="2"/>
      <c r="J159" s="1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x14ac:dyDescent="0.25">
      <c r="A160"/>
      <c r="D160" s="2"/>
      <c r="J160" s="1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x14ac:dyDescent="0.25">
      <c r="A161"/>
      <c r="D161" s="2"/>
      <c r="J161" s="1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x14ac:dyDescent="0.25">
      <c r="A162"/>
      <c r="D162" s="2"/>
      <c r="J162" s="1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x14ac:dyDescent="0.25">
      <c r="A163"/>
      <c r="D163" s="2"/>
      <c r="J163" s="1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x14ac:dyDescent="0.25">
      <c r="A164"/>
      <c r="D164" s="2"/>
      <c r="J164" s="1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x14ac:dyDescent="0.25">
      <c r="A165"/>
      <c r="D165" s="2"/>
      <c r="J165" s="1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x14ac:dyDescent="0.25">
      <c r="A166"/>
      <c r="D166" s="2"/>
      <c r="J166" s="1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x14ac:dyDescent="0.25">
      <c r="A167"/>
      <c r="D167" s="2"/>
      <c r="J167" s="1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x14ac:dyDescent="0.25">
      <c r="A168"/>
      <c r="D168" s="2"/>
      <c r="J168" s="1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x14ac:dyDescent="0.25">
      <c r="A169"/>
      <c r="D169" s="2"/>
      <c r="J169" s="1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x14ac:dyDescent="0.25">
      <c r="A170"/>
      <c r="D170" s="2"/>
      <c r="J170" s="1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x14ac:dyDescent="0.25">
      <c r="A171"/>
      <c r="D171" s="2"/>
      <c r="J171" s="1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x14ac:dyDescent="0.25">
      <c r="A172"/>
      <c r="D172" s="2"/>
      <c r="J172" s="1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x14ac:dyDescent="0.25">
      <c r="A173"/>
      <c r="D173" s="2"/>
      <c r="J173" s="1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x14ac:dyDescent="0.25">
      <c r="A174"/>
      <c r="D174" s="2"/>
      <c r="J174" s="1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x14ac:dyDescent="0.25">
      <c r="A175"/>
      <c r="D175" s="2"/>
      <c r="J175" s="1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x14ac:dyDescent="0.25">
      <c r="A176"/>
      <c r="D176" s="2"/>
      <c r="J176" s="1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x14ac:dyDescent="0.25">
      <c r="A177"/>
      <c r="D177" s="2"/>
      <c r="J177" s="1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x14ac:dyDescent="0.25">
      <c r="A178"/>
      <c r="D178" s="2"/>
      <c r="J178" s="1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x14ac:dyDescent="0.25">
      <c r="A179"/>
      <c r="D179" s="2"/>
      <c r="J179" s="1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x14ac:dyDescent="0.25">
      <c r="A180"/>
      <c r="D180" s="2"/>
      <c r="J180" s="1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x14ac:dyDescent="0.25">
      <c r="A181"/>
      <c r="D181" s="2"/>
      <c r="J181" s="1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x14ac:dyDescent="0.25">
      <c r="A182"/>
      <c r="D182" s="2"/>
      <c r="J182" s="1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x14ac:dyDescent="0.25">
      <c r="A183"/>
      <c r="D183" s="2"/>
      <c r="J183" s="1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x14ac:dyDescent="0.25">
      <c r="A184"/>
      <c r="D184" s="2"/>
      <c r="J184" s="1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x14ac:dyDescent="0.25">
      <c r="A185"/>
      <c r="D185" s="2"/>
      <c r="J185" s="1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x14ac:dyDescent="0.25">
      <c r="A186"/>
      <c r="D186" s="2"/>
      <c r="J186" s="1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x14ac:dyDescent="0.25">
      <c r="A187"/>
      <c r="D187" s="2"/>
      <c r="J187" s="1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x14ac:dyDescent="0.25">
      <c r="A188"/>
      <c r="D188" s="2"/>
      <c r="J188" s="1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x14ac:dyDescent="0.25">
      <c r="A189"/>
      <c r="D189" s="2"/>
      <c r="J189" s="1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x14ac:dyDescent="0.25">
      <c r="A190"/>
      <c r="D190" s="2"/>
      <c r="J190" s="1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x14ac:dyDescent="0.25">
      <c r="A191"/>
      <c r="D191" s="2"/>
      <c r="J191" s="1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x14ac:dyDescent="0.25">
      <c r="A192"/>
      <c r="D192" s="2"/>
      <c r="J192" s="1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x14ac:dyDescent="0.25">
      <c r="A193"/>
      <c r="D193" s="2"/>
      <c r="J193" s="1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x14ac:dyDescent="0.25">
      <c r="A194"/>
      <c r="D194" s="2"/>
      <c r="J194" s="1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x14ac:dyDescent="0.25">
      <c r="A195"/>
      <c r="D195" s="2"/>
      <c r="J195" s="1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x14ac:dyDescent="0.25">
      <c r="A196"/>
      <c r="D196" s="2"/>
      <c r="J196" s="1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x14ac:dyDescent="0.25">
      <c r="A197"/>
      <c r="D197" s="2"/>
      <c r="J197" s="1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x14ac:dyDescent="0.25">
      <c r="A198"/>
      <c r="D198" s="2"/>
      <c r="J198" s="1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x14ac:dyDescent="0.25">
      <c r="A199"/>
      <c r="D199" s="2"/>
      <c r="J199" s="1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x14ac:dyDescent="0.25">
      <c r="A200"/>
      <c r="D200" s="2"/>
      <c r="J200" s="1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x14ac:dyDescent="0.25">
      <c r="A201"/>
      <c r="D201" s="2"/>
      <c r="J201" s="1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x14ac:dyDescent="0.25">
      <c r="A202"/>
      <c r="D202" s="2"/>
      <c r="J202" s="1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x14ac:dyDescent="0.25">
      <c r="A203"/>
      <c r="D203" s="2"/>
      <c r="J203" s="1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x14ac:dyDescent="0.25">
      <c r="A204"/>
      <c r="D204" s="2"/>
      <c r="J204" s="1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x14ac:dyDescent="0.25">
      <c r="A205"/>
      <c r="D205" s="2"/>
      <c r="J205" s="1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x14ac:dyDescent="0.25">
      <c r="A206"/>
      <c r="D206" s="2"/>
      <c r="J206" s="1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x14ac:dyDescent="0.25">
      <c r="A207"/>
      <c r="D207" s="2"/>
      <c r="J207" s="1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x14ac:dyDescent="0.25">
      <c r="A208"/>
      <c r="D208" s="2"/>
      <c r="J208" s="1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x14ac:dyDescent="0.25">
      <c r="A209"/>
      <c r="D209" s="2"/>
      <c r="J209" s="1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x14ac:dyDescent="0.25">
      <c r="A210"/>
      <c r="D210" s="2"/>
      <c r="J210" s="1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x14ac:dyDescent="0.25">
      <c r="A211"/>
      <c r="D211" s="2"/>
      <c r="J211" s="1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x14ac:dyDescent="0.25">
      <c r="A212"/>
      <c r="D212" s="2"/>
      <c r="J212" s="1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x14ac:dyDescent="0.25">
      <c r="A213"/>
      <c r="D213" s="2"/>
      <c r="J213" s="1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x14ac:dyDescent="0.25">
      <c r="A214"/>
      <c r="D214" s="2"/>
      <c r="J214" s="1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x14ac:dyDescent="0.25">
      <c r="A215"/>
      <c r="D215" s="2"/>
      <c r="J215" s="1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x14ac:dyDescent="0.25">
      <c r="A216"/>
      <c r="D216" s="2"/>
      <c r="J216" s="1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x14ac:dyDescent="0.25">
      <c r="A217"/>
      <c r="D217" s="2"/>
      <c r="J217" s="1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x14ac:dyDescent="0.25">
      <c r="A218"/>
      <c r="D218" s="2"/>
      <c r="J218" s="1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x14ac:dyDescent="0.25">
      <c r="A219"/>
      <c r="D219" s="2"/>
      <c r="J219" s="1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x14ac:dyDescent="0.25">
      <c r="A220"/>
      <c r="D220" s="2"/>
      <c r="J220" s="1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x14ac:dyDescent="0.25">
      <c r="A221"/>
      <c r="D221" s="2"/>
      <c r="J221" s="1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x14ac:dyDescent="0.25">
      <c r="A222"/>
      <c r="D222" s="2"/>
      <c r="J222" s="1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x14ac:dyDescent="0.25">
      <c r="A223"/>
      <c r="D223" s="2"/>
      <c r="J223" s="1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x14ac:dyDescent="0.25">
      <c r="A224"/>
      <c r="D224" s="2"/>
      <c r="J224" s="1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x14ac:dyDescent="0.25">
      <c r="A225"/>
      <c r="D225" s="2"/>
      <c r="J225" s="1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x14ac:dyDescent="0.25">
      <c r="A226"/>
      <c r="D226" s="2"/>
      <c r="J226" s="1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x14ac:dyDescent="0.25">
      <c r="A227"/>
      <c r="D227" s="2"/>
      <c r="J227" s="1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x14ac:dyDescent="0.25">
      <c r="A228"/>
      <c r="D228" s="2"/>
      <c r="J228" s="1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x14ac:dyDescent="0.25">
      <c r="A229"/>
      <c r="D229" s="2"/>
      <c r="J229" s="1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x14ac:dyDescent="0.25">
      <c r="A230"/>
      <c r="D230" s="2"/>
      <c r="J230" s="1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x14ac:dyDescent="0.25">
      <c r="A231"/>
      <c r="D231" s="2"/>
      <c r="J231" s="1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x14ac:dyDescent="0.25">
      <c r="A232"/>
      <c r="D232" s="2"/>
      <c r="J232" s="1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x14ac:dyDescent="0.25">
      <c r="A233"/>
      <c r="D233" s="2"/>
      <c r="J233" s="1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x14ac:dyDescent="0.25">
      <c r="A234"/>
      <c r="D234" s="2"/>
      <c r="J234" s="1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x14ac:dyDescent="0.25">
      <c r="A235"/>
      <c r="D235" s="2"/>
      <c r="J235" s="1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x14ac:dyDescent="0.25">
      <c r="A236"/>
      <c r="D236" s="2"/>
      <c r="J236" s="1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x14ac:dyDescent="0.25">
      <c r="A237"/>
      <c r="D237" s="2"/>
      <c r="J237" s="1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x14ac:dyDescent="0.25">
      <c r="A238"/>
      <c r="D238" s="2"/>
      <c r="J238" s="1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x14ac:dyDescent="0.25">
      <c r="A239"/>
      <c r="D239" s="2"/>
      <c r="J239" s="1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x14ac:dyDescent="0.25">
      <c r="A240"/>
      <c r="D240" s="2"/>
      <c r="J240" s="1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x14ac:dyDescent="0.25">
      <c r="A241"/>
      <c r="D241" s="2"/>
      <c r="J241" s="1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x14ac:dyDescent="0.25">
      <c r="A242"/>
      <c r="D242" s="2"/>
      <c r="J242" s="1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x14ac:dyDescent="0.25">
      <c r="A243"/>
      <c r="D243" s="2"/>
      <c r="J243" s="1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x14ac:dyDescent="0.25">
      <c r="A244"/>
      <c r="D244" s="2"/>
      <c r="J244" s="1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x14ac:dyDescent="0.25">
      <c r="A245"/>
      <c r="D245" s="2"/>
      <c r="J245" s="1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x14ac:dyDescent="0.25">
      <c r="A246"/>
      <c r="D246" s="2"/>
      <c r="J246" s="1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x14ac:dyDescent="0.25">
      <c r="A247"/>
      <c r="D247" s="2"/>
      <c r="J247" s="1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x14ac:dyDescent="0.25">
      <c r="A248"/>
      <c r="D248" s="2"/>
      <c r="J248" s="1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x14ac:dyDescent="0.25">
      <c r="A249"/>
      <c r="D249" s="2"/>
      <c r="J249" s="1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x14ac:dyDescent="0.25">
      <c r="A250"/>
      <c r="D250" s="2"/>
      <c r="J250" s="1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x14ac:dyDescent="0.25">
      <c r="A251"/>
      <c r="D251" s="2"/>
      <c r="J251" s="1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x14ac:dyDescent="0.25">
      <c r="A252"/>
      <c r="D252" s="2"/>
      <c r="J252" s="1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x14ac:dyDescent="0.25">
      <c r="A253"/>
      <c r="D253" s="2"/>
      <c r="J253" s="1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x14ac:dyDescent="0.25">
      <c r="A254"/>
      <c r="D254" s="2"/>
      <c r="J254" s="1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x14ac:dyDescent="0.25">
      <c r="A255"/>
      <c r="D255" s="2"/>
      <c r="J255" s="1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x14ac:dyDescent="0.25">
      <c r="A256"/>
      <c r="D256" s="2"/>
      <c r="J256" s="1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x14ac:dyDescent="0.25">
      <c r="A257"/>
      <c r="D257" s="2"/>
      <c r="J257" s="1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x14ac:dyDescent="0.25">
      <c r="A258"/>
      <c r="D258" s="2"/>
      <c r="J258" s="1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x14ac:dyDescent="0.25">
      <c r="A259"/>
      <c r="D259" s="2"/>
      <c r="J259" s="1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x14ac:dyDescent="0.25">
      <c r="A260"/>
      <c r="D260" s="2"/>
      <c r="J260" s="1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x14ac:dyDescent="0.25">
      <c r="A261"/>
      <c r="D261" s="2"/>
      <c r="J261" s="1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x14ac:dyDescent="0.25">
      <c r="A262"/>
      <c r="D262" s="2"/>
      <c r="J262" s="1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x14ac:dyDescent="0.25">
      <c r="A263"/>
      <c r="D263" s="2"/>
      <c r="J263" s="1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x14ac:dyDescent="0.25">
      <c r="A264"/>
      <c r="D264" s="2"/>
      <c r="J264" s="1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x14ac:dyDescent="0.25">
      <c r="A265"/>
      <c r="D265" s="2"/>
      <c r="J265" s="1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x14ac:dyDescent="0.25">
      <c r="A266"/>
      <c r="D266" s="2"/>
      <c r="J266" s="1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x14ac:dyDescent="0.25">
      <c r="A267"/>
      <c r="D267" s="2"/>
      <c r="J267" s="1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x14ac:dyDescent="0.25">
      <c r="A268"/>
      <c r="D268" s="2"/>
      <c r="J268" s="1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x14ac:dyDescent="0.25">
      <c r="A269"/>
      <c r="D269" s="2"/>
      <c r="J269" s="1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x14ac:dyDescent="0.25">
      <c r="A270"/>
      <c r="D270" s="2"/>
      <c r="J270" s="1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x14ac:dyDescent="0.25">
      <c r="A271"/>
      <c r="D271" s="2"/>
      <c r="J271" s="1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x14ac:dyDescent="0.25">
      <c r="A272"/>
      <c r="D272" s="2"/>
      <c r="J272" s="1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x14ac:dyDescent="0.25">
      <c r="A273"/>
      <c r="D273" s="2"/>
      <c r="J273" s="1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x14ac:dyDescent="0.25">
      <c r="A274"/>
      <c r="D274" s="2"/>
      <c r="J274" s="1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x14ac:dyDescent="0.25">
      <c r="A275"/>
      <c r="D275" s="2"/>
      <c r="J275" s="1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x14ac:dyDescent="0.25">
      <c r="A276"/>
      <c r="D276" s="2"/>
      <c r="J276" s="1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x14ac:dyDescent="0.25">
      <c r="A277"/>
      <c r="D277" s="2"/>
      <c r="J277" s="1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x14ac:dyDescent="0.25">
      <c r="A278"/>
      <c r="D278" s="2"/>
      <c r="J278" s="1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x14ac:dyDescent="0.25">
      <c r="A279"/>
      <c r="D279" s="2"/>
      <c r="J279" s="1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x14ac:dyDescent="0.25">
      <c r="A280"/>
      <c r="D280" s="2"/>
      <c r="J280" s="1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x14ac:dyDescent="0.25">
      <c r="A281"/>
      <c r="D281" s="2"/>
      <c r="J281" s="1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x14ac:dyDescent="0.25">
      <c r="A282"/>
      <c r="D282" s="2"/>
      <c r="J282" s="1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x14ac:dyDescent="0.25">
      <c r="A283"/>
      <c r="D283" s="2"/>
      <c r="J283" s="1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x14ac:dyDescent="0.25">
      <c r="A284"/>
      <c r="D284" s="2"/>
      <c r="J284" s="1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x14ac:dyDescent="0.25">
      <c r="A285"/>
      <c r="D285" s="2"/>
      <c r="J285" s="1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x14ac:dyDescent="0.25">
      <c r="A286"/>
      <c r="D286" s="2"/>
      <c r="J286" s="1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x14ac:dyDescent="0.25">
      <c r="A287"/>
      <c r="D287" s="2"/>
      <c r="J287" s="1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x14ac:dyDescent="0.25">
      <c r="A288"/>
      <c r="D288" s="2"/>
      <c r="J288" s="1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x14ac:dyDescent="0.25">
      <c r="A289"/>
      <c r="D289" s="2"/>
      <c r="J289" s="1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x14ac:dyDescent="0.25">
      <c r="A290"/>
      <c r="D290" s="2"/>
      <c r="J290" s="1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x14ac:dyDescent="0.25">
      <c r="A291"/>
      <c r="D291" s="2"/>
      <c r="J291" s="1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x14ac:dyDescent="0.25">
      <c r="A292"/>
      <c r="D292" s="2"/>
      <c r="J292" s="1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x14ac:dyDescent="0.25">
      <c r="A293"/>
      <c r="D293" s="2"/>
      <c r="J293" s="1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x14ac:dyDescent="0.25">
      <c r="A294"/>
      <c r="D294" s="2"/>
      <c r="J294" s="1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x14ac:dyDescent="0.25">
      <c r="A295"/>
      <c r="D295" s="2"/>
      <c r="J295" s="1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x14ac:dyDescent="0.25">
      <c r="A296"/>
      <c r="D296" s="2"/>
      <c r="J296" s="1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x14ac:dyDescent="0.25">
      <c r="A297"/>
      <c r="D297" s="2"/>
      <c r="J297" s="1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x14ac:dyDescent="0.25">
      <c r="A298"/>
      <c r="D298" s="2"/>
      <c r="J298" s="1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x14ac:dyDescent="0.25">
      <c r="A299"/>
      <c r="D299" s="2"/>
      <c r="J299" s="1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x14ac:dyDescent="0.25">
      <c r="A300"/>
      <c r="D300" s="2"/>
      <c r="J300" s="1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x14ac:dyDescent="0.25">
      <c r="A301"/>
      <c r="D301" s="2"/>
      <c r="J301" s="1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x14ac:dyDescent="0.25">
      <c r="A302"/>
      <c r="D302" s="2"/>
      <c r="J302" s="1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x14ac:dyDescent="0.25">
      <c r="A303"/>
      <c r="D303" s="2"/>
      <c r="J303" s="1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x14ac:dyDescent="0.25">
      <c r="A304"/>
      <c r="D304" s="2"/>
      <c r="J304" s="1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x14ac:dyDescent="0.25">
      <c r="A305"/>
      <c r="D305" s="2"/>
      <c r="J305" s="1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x14ac:dyDescent="0.25">
      <c r="A306"/>
      <c r="D306" s="2"/>
      <c r="J306" s="1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x14ac:dyDescent="0.25">
      <c r="A307"/>
      <c r="D307" s="2"/>
      <c r="J307" s="1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x14ac:dyDescent="0.25">
      <c r="A308"/>
      <c r="D308" s="2"/>
      <c r="J308" s="1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x14ac:dyDescent="0.25">
      <c r="A309"/>
      <c r="D309" s="2"/>
      <c r="J309" s="1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x14ac:dyDescent="0.25">
      <c r="A310"/>
      <c r="D310" s="2"/>
      <c r="J310" s="1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x14ac:dyDescent="0.25">
      <c r="A311"/>
      <c r="D311" s="2"/>
      <c r="J311" s="1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x14ac:dyDescent="0.25">
      <c r="A312"/>
      <c r="D312" s="2"/>
      <c r="J312" s="1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x14ac:dyDescent="0.25">
      <c r="A313"/>
      <c r="D313" s="2"/>
      <c r="J313" s="1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x14ac:dyDescent="0.25">
      <c r="A314"/>
      <c r="D314" s="2"/>
      <c r="J314" s="1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x14ac:dyDescent="0.25">
      <c r="A315"/>
      <c r="D315" s="2"/>
      <c r="J315" s="1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x14ac:dyDescent="0.25">
      <c r="A316"/>
      <c r="D316" s="2"/>
      <c r="J316" s="1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x14ac:dyDescent="0.25">
      <c r="A317"/>
      <c r="D317" s="2"/>
      <c r="J317" s="1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x14ac:dyDescent="0.25">
      <c r="A318"/>
      <c r="D318" s="2"/>
      <c r="J318" s="1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x14ac:dyDescent="0.25">
      <c r="A319"/>
      <c r="D319" s="2"/>
      <c r="J319" s="1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x14ac:dyDescent="0.25">
      <c r="A320"/>
      <c r="D320" s="2"/>
      <c r="J320" s="1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x14ac:dyDescent="0.25">
      <c r="A321"/>
      <c r="D321" s="2"/>
      <c r="J321" s="1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x14ac:dyDescent="0.25">
      <c r="A322"/>
      <c r="D322" s="2"/>
      <c r="J322" s="1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x14ac:dyDescent="0.25">
      <c r="A323"/>
      <c r="D323" s="2"/>
      <c r="J323" s="1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x14ac:dyDescent="0.25">
      <c r="A324"/>
      <c r="D324" s="2"/>
      <c r="J324" s="1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x14ac:dyDescent="0.25">
      <c r="A325"/>
      <c r="D325" s="2"/>
      <c r="J325" s="1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x14ac:dyDescent="0.25">
      <c r="A326"/>
      <c r="D326" s="2"/>
      <c r="J326" s="1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x14ac:dyDescent="0.25">
      <c r="A327"/>
      <c r="D327" s="2"/>
      <c r="J327" s="1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x14ac:dyDescent="0.25">
      <c r="A328"/>
      <c r="D328" s="2"/>
      <c r="J328" s="1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x14ac:dyDescent="0.25">
      <c r="A329"/>
      <c r="D329" s="2"/>
      <c r="J329" s="1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x14ac:dyDescent="0.25">
      <c r="A330"/>
      <c r="D330" s="2"/>
      <c r="J330" s="1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x14ac:dyDescent="0.25">
      <c r="A331"/>
      <c r="D331" s="2"/>
      <c r="J331" s="1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x14ac:dyDescent="0.25">
      <c r="A332"/>
      <c r="D332" s="2"/>
      <c r="J332" s="1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x14ac:dyDescent="0.25">
      <c r="A333"/>
      <c r="D333" s="2"/>
      <c r="J333" s="1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x14ac:dyDescent="0.25">
      <c r="A334"/>
      <c r="D334" s="2"/>
      <c r="J334" s="1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x14ac:dyDescent="0.25">
      <c r="A335"/>
      <c r="D335" s="2"/>
      <c r="J335" s="1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x14ac:dyDescent="0.25">
      <c r="A336"/>
      <c r="D336" s="2"/>
      <c r="J336" s="1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x14ac:dyDescent="0.25">
      <c r="A337"/>
      <c r="D337" s="2"/>
      <c r="J337" s="1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x14ac:dyDescent="0.25">
      <c r="A338"/>
      <c r="D338" s="2"/>
      <c r="J338" s="1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x14ac:dyDescent="0.25">
      <c r="A339"/>
      <c r="D339" s="2"/>
      <c r="J339" s="1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x14ac:dyDescent="0.25">
      <c r="A340"/>
      <c r="D340" s="2"/>
      <c r="J340" s="1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x14ac:dyDescent="0.25">
      <c r="A341"/>
      <c r="D341" s="2"/>
      <c r="J341" s="1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x14ac:dyDescent="0.25">
      <c r="A342"/>
      <c r="D342" s="2"/>
      <c r="J342" s="1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x14ac:dyDescent="0.25">
      <c r="A343"/>
      <c r="D343" s="2"/>
      <c r="J343" s="1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x14ac:dyDescent="0.25">
      <c r="A344"/>
      <c r="D344" s="2"/>
      <c r="J344" s="1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x14ac:dyDescent="0.25">
      <c r="A345"/>
      <c r="D345" s="2"/>
      <c r="J345" s="1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x14ac:dyDescent="0.25">
      <c r="A346"/>
      <c r="D346" s="2"/>
      <c r="J346" s="1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x14ac:dyDescent="0.25">
      <c r="A347"/>
      <c r="D347" s="2"/>
      <c r="J347" s="1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x14ac:dyDescent="0.25">
      <c r="A348"/>
      <c r="D348" s="2"/>
      <c r="J348" s="1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x14ac:dyDescent="0.25">
      <c r="A349"/>
      <c r="D349" s="2"/>
      <c r="J349" s="1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x14ac:dyDescent="0.25">
      <c r="A350"/>
      <c r="D350" s="2"/>
      <c r="J350" s="1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x14ac:dyDescent="0.25">
      <c r="A351"/>
      <c r="D351" s="2"/>
      <c r="J351" s="1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x14ac:dyDescent="0.25">
      <c r="A352"/>
      <c r="D352" s="2"/>
      <c r="J352" s="1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x14ac:dyDescent="0.25">
      <c r="A353"/>
      <c r="D353" s="2"/>
      <c r="J353" s="1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x14ac:dyDescent="0.25">
      <c r="A354"/>
      <c r="D354" s="2"/>
      <c r="J354" s="1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x14ac:dyDescent="0.25">
      <c r="A355"/>
      <c r="D355" s="2"/>
      <c r="J355" s="1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x14ac:dyDescent="0.25">
      <c r="A356"/>
      <c r="D356" s="2"/>
      <c r="J356" s="1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x14ac:dyDescent="0.25">
      <c r="A357"/>
      <c r="D357" s="2"/>
      <c r="J357" s="1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x14ac:dyDescent="0.25">
      <c r="A358"/>
      <c r="D358" s="2"/>
      <c r="J358" s="1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x14ac:dyDescent="0.25">
      <c r="A359"/>
      <c r="D359" s="2"/>
      <c r="J359" s="1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x14ac:dyDescent="0.25">
      <c r="A360"/>
      <c r="D360" s="2"/>
      <c r="J360" s="1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x14ac:dyDescent="0.25">
      <c r="A361"/>
      <c r="D361" s="2"/>
      <c r="J361" s="1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x14ac:dyDescent="0.25">
      <c r="A362"/>
      <c r="D362" s="2"/>
      <c r="J362" s="1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x14ac:dyDescent="0.25">
      <c r="A363"/>
      <c r="D363" s="2"/>
      <c r="J363" s="1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x14ac:dyDescent="0.25">
      <c r="A364"/>
      <c r="D364" s="2"/>
      <c r="J364" s="1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x14ac:dyDescent="0.25">
      <c r="A365"/>
      <c r="D365" s="2"/>
      <c r="J365" s="1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x14ac:dyDescent="0.25">
      <c r="A366"/>
      <c r="D366" s="2"/>
      <c r="J366" s="1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x14ac:dyDescent="0.25">
      <c r="A367"/>
      <c r="D367" s="2"/>
      <c r="J367" s="1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x14ac:dyDescent="0.25">
      <c r="A368"/>
      <c r="D368" s="2"/>
      <c r="J368" s="1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x14ac:dyDescent="0.25">
      <c r="A369"/>
      <c r="D369" s="2"/>
      <c r="J369" s="1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x14ac:dyDescent="0.25">
      <c r="A370"/>
      <c r="D370" s="2"/>
      <c r="J370" s="1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x14ac:dyDescent="0.25">
      <c r="A371"/>
      <c r="D371" s="2"/>
      <c r="J371" s="1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x14ac:dyDescent="0.25">
      <c r="A372"/>
      <c r="D372" s="2"/>
      <c r="J372" s="1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x14ac:dyDescent="0.25">
      <c r="A373"/>
      <c r="D373" s="2"/>
      <c r="J373" s="1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x14ac:dyDescent="0.25">
      <c r="A374"/>
      <c r="D374" s="2"/>
      <c r="J374" s="1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x14ac:dyDescent="0.25">
      <c r="A375"/>
      <c r="D375" s="2"/>
      <c r="J375" s="1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x14ac:dyDescent="0.25">
      <c r="A376"/>
      <c r="D376" s="2"/>
      <c r="J376" s="1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x14ac:dyDescent="0.25">
      <c r="A377"/>
      <c r="D377" s="2"/>
      <c r="J377" s="1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x14ac:dyDescent="0.25">
      <c r="A378"/>
      <c r="D378" s="2"/>
      <c r="J378" s="1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x14ac:dyDescent="0.25">
      <c r="A379"/>
      <c r="D379" s="2"/>
      <c r="J379" s="1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x14ac:dyDescent="0.25">
      <c r="A380"/>
      <c r="D380" s="2"/>
      <c r="J380" s="1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x14ac:dyDescent="0.25">
      <c r="A381"/>
      <c r="D381" s="2"/>
      <c r="J381" s="1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x14ac:dyDescent="0.25">
      <c r="A382"/>
      <c r="D382" s="2"/>
      <c r="J382" s="1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x14ac:dyDescent="0.25">
      <c r="A383"/>
      <c r="D383" s="2"/>
      <c r="J383" s="1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x14ac:dyDescent="0.25">
      <c r="A384"/>
      <c r="D384" s="2"/>
      <c r="J384" s="1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x14ac:dyDescent="0.25">
      <c r="A385"/>
      <c r="D385" s="2"/>
      <c r="J385" s="1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x14ac:dyDescent="0.25">
      <c r="A386"/>
      <c r="D386" s="2"/>
      <c r="J386" s="1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x14ac:dyDescent="0.25">
      <c r="A387"/>
      <c r="D387" s="2"/>
      <c r="J387" s="1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x14ac:dyDescent="0.25">
      <c r="A388"/>
      <c r="D388" s="2"/>
      <c r="J388" s="1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x14ac:dyDescent="0.25">
      <c r="A389"/>
      <c r="D389" s="2"/>
      <c r="J389" s="1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x14ac:dyDescent="0.25">
      <c r="A390"/>
      <c r="D390" s="2"/>
      <c r="J390" s="1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x14ac:dyDescent="0.25">
      <c r="A391"/>
      <c r="D391" s="2"/>
      <c r="J391" s="1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x14ac:dyDescent="0.25">
      <c r="A392"/>
      <c r="D392" s="2"/>
      <c r="J392" s="1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x14ac:dyDescent="0.25">
      <c r="A393"/>
      <c r="D393" s="2"/>
      <c r="J393" s="1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x14ac:dyDescent="0.25">
      <c r="A394"/>
      <c r="D394" s="2"/>
      <c r="J394" s="1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x14ac:dyDescent="0.25">
      <c r="A395"/>
      <c r="D395" s="2"/>
      <c r="J395" s="1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x14ac:dyDescent="0.25">
      <c r="A396"/>
      <c r="D396" s="2"/>
      <c r="J396" s="1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x14ac:dyDescent="0.25">
      <c r="A397"/>
      <c r="D397" s="2"/>
      <c r="J397" s="1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x14ac:dyDescent="0.25">
      <c r="A398"/>
      <c r="D398" s="2"/>
      <c r="J398" s="1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x14ac:dyDescent="0.25">
      <c r="A399"/>
      <c r="D399" s="2"/>
      <c r="J399" s="1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x14ac:dyDescent="0.25">
      <c r="A400"/>
      <c r="D400" s="2"/>
      <c r="J400" s="1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x14ac:dyDescent="0.25">
      <c r="A401"/>
      <c r="D401" s="2"/>
      <c r="J401" s="1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x14ac:dyDescent="0.25">
      <c r="A402"/>
      <c r="D402" s="2"/>
      <c r="J402" s="1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x14ac:dyDescent="0.25">
      <c r="A403"/>
      <c r="D403" s="2"/>
      <c r="J403" s="1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x14ac:dyDescent="0.25">
      <c r="A404"/>
      <c r="D404" s="2"/>
      <c r="J404" s="1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x14ac:dyDescent="0.25">
      <c r="A405"/>
      <c r="D405" s="2"/>
      <c r="J405" s="1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x14ac:dyDescent="0.25">
      <c r="A406"/>
      <c r="D406" s="2"/>
      <c r="J406" s="1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x14ac:dyDescent="0.25">
      <c r="A407"/>
      <c r="D407" s="2"/>
      <c r="J407" s="1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x14ac:dyDescent="0.25">
      <c r="A408"/>
      <c r="D408" s="2"/>
      <c r="J408" s="1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x14ac:dyDescent="0.25">
      <c r="A409"/>
      <c r="D409" s="2"/>
      <c r="J409" s="1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x14ac:dyDescent="0.25">
      <c r="A410"/>
      <c r="D410" s="2"/>
      <c r="J410" s="1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x14ac:dyDescent="0.25">
      <c r="A411"/>
      <c r="D411" s="2"/>
      <c r="J411" s="1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x14ac:dyDescent="0.25">
      <c r="A412"/>
      <c r="D412" s="2"/>
      <c r="J412" s="1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x14ac:dyDescent="0.25">
      <c r="A413"/>
      <c r="D413" s="2"/>
      <c r="J413" s="1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x14ac:dyDescent="0.25">
      <c r="A414"/>
      <c r="D414" s="2"/>
      <c r="J414" s="1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x14ac:dyDescent="0.25">
      <c r="A415"/>
      <c r="D415" s="2"/>
      <c r="J415" s="1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x14ac:dyDescent="0.25">
      <c r="A416"/>
      <c r="D416" s="2"/>
      <c r="J416" s="1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x14ac:dyDescent="0.25">
      <c r="A417"/>
      <c r="D417" s="2"/>
      <c r="J417" s="1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x14ac:dyDescent="0.25">
      <c r="A418"/>
      <c r="D418" s="2"/>
      <c r="J418" s="1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x14ac:dyDescent="0.25">
      <c r="A419"/>
      <c r="D419" s="2"/>
      <c r="J419" s="1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x14ac:dyDescent="0.25">
      <c r="A420"/>
      <c r="D420" s="2"/>
      <c r="J420" s="1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x14ac:dyDescent="0.25">
      <c r="A421"/>
      <c r="D421" s="2"/>
      <c r="J421" s="1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x14ac:dyDescent="0.25">
      <c r="A422"/>
      <c r="D422" s="2"/>
      <c r="J422" s="1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x14ac:dyDescent="0.25">
      <c r="A423"/>
      <c r="D423" s="2"/>
      <c r="J423" s="1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x14ac:dyDescent="0.25">
      <c r="A424"/>
      <c r="D424" s="2"/>
      <c r="J424" s="1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x14ac:dyDescent="0.25">
      <c r="A425"/>
      <c r="D425" s="2"/>
      <c r="J425" s="1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x14ac:dyDescent="0.25">
      <c r="A426"/>
      <c r="D426" s="2"/>
      <c r="J426" s="1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x14ac:dyDescent="0.25">
      <c r="A427"/>
      <c r="D427" s="2"/>
      <c r="J427" s="1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x14ac:dyDescent="0.25">
      <c r="A428"/>
      <c r="D428" s="2"/>
      <c r="J428" s="1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x14ac:dyDescent="0.25">
      <c r="A429"/>
      <c r="D429" s="2"/>
      <c r="J429" s="1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x14ac:dyDescent="0.25">
      <c r="A430"/>
      <c r="D430" s="2"/>
      <c r="J430" s="1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x14ac:dyDescent="0.25">
      <c r="A431"/>
      <c r="D431" s="2"/>
      <c r="J431" s="1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x14ac:dyDescent="0.25">
      <c r="A432"/>
      <c r="D432" s="2"/>
      <c r="J432" s="1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x14ac:dyDescent="0.25">
      <c r="A433"/>
      <c r="D433" s="2"/>
      <c r="J433" s="1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x14ac:dyDescent="0.25">
      <c r="A434"/>
      <c r="D434" s="2"/>
      <c r="J434" s="1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x14ac:dyDescent="0.25">
      <c r="A435"/>
      <c r="D435" s="2"/>
      <c r="J435" s="1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x14ac:dyDescent="0.25">
      <c r="A436"/>
      <c r="D436" s="2"/>
      <c r="J436" s="1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x14ac:dyDescent="0.25">
      <c r="A437"/>
      <c r="D437" s="2"/>
      <c r="J437" s="1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x14ac:dyDescent="0.25">
      <c r="A438"/>
      <c r="D438" s="2"/>
      <c r="J438" s="1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x14ac:dyDescent="0.25">
      <c r="A439"/>
      <c r="D439" s="2"/>
      <c r="J439" s="1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x14ac:dyDescent="0.25">
      <c r="A440"/>
      <c r="D440" s="2"/>
      <c r="J440" s="1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x14ac:dyDescent="0.25">
      <c r="A441"/>
      <c r="D441" s="2"/>
      <c r="J441" s="1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x14ac:dyDescent="0.25">
      <c r="A442"/>
      <c r="D442" s="2"/>
      <c r="J442" s="1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x14ac:dyDescent="0.25">
      <c r="A443"/>
      <c r="D443" s="2"/>
      <c r="J443" s="1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x14ac:dyDescent="0.25">
      <c r="A444"/>
      <c r="D444" s="2"/>
      <c r="J444" s="1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x14ac:dyDescent="0.25">
      <c r="A445"/>
      <c r="D445" s="2"/>
      <c r="J445" s="1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x14ac:dyDescent="0.25">
      <c r="A446"/>
      <c r="D446" s="2"/>
      <c r="J446" s="1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x14ac:dyDescent="0.25">
      <c r="A447"/>
      <c r="D447" s="2"/>
      <c r="J447" s="1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x14ac:dyDescent="0.25">
      <c r="A448"/>
      <c r="D448" s="2"/>
      <c r="J448" s="1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x14ac:dyDescent="0.25">
      <c r="A449"/>
      <c r="D449" s="2"/>
      <c r="J449" s="1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x14ac:dyDescent="0.25">
      <c r="A450"/>
      <c r="D450" s="2"/>
      <c r="J450" s="1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x14ac:dyDescent="0.25">
      <c r="A451"/>
      <c r="D451" s="2"/>
      <c r="J451" s="1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x14ac:dyDescent="0.25">
      <c r="A452"/>
      <c r="D452" s="2"/>
      <c r="J452" s="1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x14ac:dyDescent="0.25">
      <c r="A453"/>
      <c r="D453" s="2"/>
      <c r="J453" s="1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x14ac:dyDescent="0.25">
      <c r="A454"/>
      <c r="D454" s="2"/>
      <c r="J454" s="1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x14ac:dyDescent="0.25">
      <c r="A455"/>
      <c r="D455" s="2"/>
      <c r="J455" s="1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x14ac:dyDescent="0.25">
      <c r="A456"/>
      <c r="D456" s="2"/>
      <c r="J456" s="1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x14ac:dyDescent="0.25">
      <c r="A457"/>
      <c r="D457" s="2"/>
      <c r="J457" s="1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x14ac:dyDescent="0.25">
      <c r="A458"/>
      <c r="D458" s="2"/>
      <c r="J458" s="1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x14ac:dyDescent="0.25">
      <c r="A459"/>
      <c r="D459" s="2"/>
      <c r="J459" s="1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x14ac:dyDescent="0.25">
      <c r="A460"/>
      <c r="D460" s="2"/>
      <c r="J460" s="1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x14ac:dyDescent="0.25">
      <c r="A461"/>
      <c r="D461" s="2"/>
      <c r="J461" s="1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x14ac:dyDescent="0.25">
      <c r="A462"/>
      <c r="D462" s="2"/>
      <c r="J462" s="1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x14ac:dyDescent="0.25">
      <c r="A463"/>
      <c r="D463" s="2"/>
      <c r="J463" s="1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x14ac:dyDescent="0.25">
      <c r="A464"/>
      <c r="D464" s="2"/>
      <c r="J464" s="1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x14ac:dyDescent="0.25">
      <c r="A465"/>
      <c r="D465" s="2"/>
      <c r="J465" s="1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x14ac:dyDescent="0.25">
      <c r="A466"/>
      <c r="D466" s="2"/>
      <c r="J466" s="1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x14ac:dyDescent="0.25">
      <c r="A467"/>
      <c r="D467" s="2"/>
      <c r="J467" s="1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x14ac:dyDescent="0.25">
      <c r="A468"/>
      <c r="D468" s="2"/>
      <c r="J468" s="1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x14ac:dyDescent="0.25">
      <c r="A469"/>
      <c r="D469" s="2"/>
      <c r="J469" s="1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x14ac:dyDescent="0.25">
      <c r="A470"/>
      <c r="D470" s="2"/>
      <c r="J470" s="1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x14ac:dyDescent="0.25">
      <c r="A471"/>
      <c r="D471" s="2"/>
      <c r="J471" s="1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x14ac:dyDescent="0.25">
      <c r="A472"/>
      <c r="D472" s="2"/>
      <c r="J472" s="1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x14ac:dyDescent="0.25">
      <c r="A473"/>
      <c r="D473" s="2"/>
      <c r="J473" s="1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x14ac:dyDescent="0.25">
      <c r="A474"/>
      <c r="D474" s="2"/>
      <c r="J474" s="1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x14ac:dyDescent="0.25">
      <c r="A475"/>
      <c r="D475" s="2"/>
      <c r="J475" s="1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x14ac:dyDescent="0.25">
      <c r="A476"/>
      <c r="D476" s="2"/>
      <c r="J476" s="1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x14ac:dyDescent="0.25">
      <c r="A477"/>
      <c r="D477" s="2"/>
      <c r="J477" s="1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x14ac:dyDescent="0.25">
      <c r="A478"/>
      <c r="D478" s="2"/>
      <c r="J478" s="1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x14ac:dyDescent="0.25">
      <c r="A479"/>
      <c r="D479" s="2"/>
      <c r="J479" s="1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x14ac:dyDescent="0.25">
      <c r="A480"/>
      <c r="D480" s="2"/>
      <c r="J480" s="1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x14ac:dyDescent="0.25">
      <c r="A481"/>
      <c r="D481" s="2"/>
      <c r="J481" s="1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x14ac:dyDescent="0.25">
      <c r="A482"/>
      <c r="D482" s="2"/>
      <c r="J482" s="1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x14ac:dyDescent="0.25">
      <c r="A483"/>
      <c r="D483" s="2"/>
      <c r="J483" s="1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x14ac:dyDescent="0.25">
      <c r="A484"/>
      <c r="D484" s="2"/>
      <c r="J484" s="1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x14ac:dyDescent="0.25">
      <c r="A485"/>
      <c r="D485" s="2"/>
      <c r="J485" s="1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x14ac:dyDescent="0.25">
      <c r="A486"/>
      <c r="D486" s="2"/>
      <c r="J486" s="1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x14ac:dyDescent="0.25">
      <c r="A487"/>
      <c r="D487" s="2"/>
      <c r="J487" s="1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x14ac:dyDescent="0.25">
      <c r="A488"/>
      <c r="D488" s="2"/>
      <c r="J488" s="1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x14ac:dyDescent="0.25">
      <c r="A489"/>
      <c r="D489" s="2"/>
      <c r="J489" s="1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x14ac:dyDescent="0.25">
      <c r="A490"/>
      <c r="D490" s="2"/>
      <c r="J490" s="1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x14ac:dyDescent="0.25">
      <c r="A491"/>
      <c r="D491" s="2"/>
      <c r="J491" s="1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x14ac:dyDescent="0.25">
      <c r="A492"/>
      <c r="D492" s="2"/>
      <c r="J492" s="1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x14ac:dyDescent="0.25">
      <c r="A493"/>
      <c r="D493" s="2"/>
      <c r="J493" s="1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x14ac:dyDescent="0.25">
      <c r="A494"/>
      <c r="D494" s="2"/>
      <c r="J494" s="1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x14ac:dyDescent="0.25">
      <c r="A495"/>
      <c r="D495" s="2"/>
      <c r="J495" s="1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x14ac:dyDescent="0.25">
      <c r="A496"/>
      <c r="D496" s="2"/>
      <c r="J496" s="1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x14ac:dyDescent="0.25">
      <c r="A497"/>
      <c r="D497" s="2"/>
      <c r="J497" s="1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x14ac:dyDescent="0.25">
      <c r="A498"/>
      <c r="D498" s="2"/>
      <c r="J498" s="1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x14ac:dyDescent="0.25">
      <c r="A499"/>
      <c r="D499" s="2"/>
      <c r="J499" s="1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x14ac:dyDescent="0.25">
      <c r="A500"/>
      <c r="D500" s="2"/>
      <c r="J500" s="1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x14ac:dyDescent="0.25">
      <c r="A501"/>
      <c r="D501" s="2"/>
      <c r="J501" s="1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x14ac:dyDescent="0.25">
      <c r="A502"/>
      <c r="D502" s="2"/>
      <c r="J502" s="1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x14ac:dyDescent="0.25">
      <c r="A503"/>
      <c r="D503" s="2"/>
      <c r="J503" s="1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x14ac:dyDescent="0.25">
      <c r="A504"/>
      <c r="D504" s="2"/>
      <c r="J504" s="1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x14ac:dyDescent="0.25">
      <c r="A505"/>
      <c r="D505" s="2"/>
      <c r="J505" s="1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x14ac:dyDescent="0.25">
      <c r="A506"/>
      <c r="D506" s="2"/>
      <c r="J506" s="1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x14ac:dyDescent="0.25">
      <c r="A507"/>
      <c r="D507" s="2"/>
      <c r="J507" s="1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x14ac:dyDescent="0.25">
      <c r="A508"/>
      <c r="D508" s="2"/>
      <c r="J508" s="1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x14ac:dyDescent="0.25">
      <c r="A509"/>
      <c r="D509" s="2"/>
      <c r="J509" s="1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x14ac:dyDescent="0.25">
      <c r="A510"/>
      <c r="D510" s="2"/>
      <c r="J510" s="1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x14ac:dyDescent="0.25">
      <c r="A511"/>
      <c r="D511" s="2"/>
      <c r="J511" s="1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x14ac:dyDescent="0.25">
      <c r="A512"/>
      <c r="D512" s="2"/>
      <c r="J512" s="1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x14ac:dyDescent="0.25">
      <c r="A513"/>
      <c r="D513" s="2"/>
      <c r="J513" s="1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x14ac:dyDescent="0.25">
      <c r="A514"/>
      <c r="D514" s="2"/>
      <c r="J514" s="1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x14ac:dyDescent="0.25">
      <c r="A515"/>
      <c r="D515" s="2"/>
      <c r="J515" s="1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x14ac:dyDescent="0.25">
      <c r="A516"/>
      <c r="D516" s="2"/>
      <c r="J516" s="1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x14ac:dyDescent="0.25">
      <c r="A517"/>
      <c r="D517" s="2"/>
      <c r="J517" s="1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x14ac:dyDescent="0.25">
      <c r="A518"/>
      <c r="D518" s="2"/>
      <c r="J518" s="1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x14ac:dyDescent="0.25">
      <c r="A519"/>
      <c r="D519" s="2"/>
      <c r="J519" s="1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x14ac:dyDescent="0.25">
      <c r="A520"/>
      <c r="D520" s="2"/>
      <c r="J520" s="1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x14ac:dyDescent="0.25">
      <c r="A521"/>
      <c r="D521" s="2"/>
      <c r="J521" s="1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x14ac:dyDescent="0.25">
      <c r="A522"/>
      <c r="D522" s="2"/>
      <c r="J522" s="1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x14ac:dyDescent="0.25">
      <c r="A523"/>
      <c r="D523" s="2"/>
      <c r="J523" s="1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x14ac:dyDescent="0.25">
      <c r="A524"/>
      <c r="D524" s="2"/>
      <c r="J524" s="1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x14ac:dyDescent="0.25">
      <c r="A525"/>
      <c r="D525" s="2"/>
      <c r="J525" s="1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x14ac:dyDescent="0.25">
      <c r="A526"/>
      <c r="D526" s="2"/>
      <c r="J526" s="1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x14ac:dyDescent="0.25">
      <c r="A527"/>
      <c r="D527" s="2"/>
      <c r="J527" s="1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x14ac:dyDescent="0.25">
      <c r="A528"/>
      <c r="D528" s="2"/>
      <c r="J528" s="1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x14ac:dyDescent="0.25">
      <c r="A529"/>
      <c r="D529" s="2"/>
      <c r="J529" s="1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x14ac:dyDescent="0.25">
      <c r="A530"/>
      <c r="D530" s="2"/>
      <c r="J530" s="1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x14ac:dyDescent="0.25">
      <c r="A531"/>
      <c r="D531" s="2"/>
      <c r="J531" s="1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x14ac:dyDescent="0.25">
      <c r="A532"/>
      <c r="D532" s="2"/>
      <c r="J532" s="1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x14ac:dyDescent="0.25">
      <c r="A533"/>
      <c r="D533" s="2"/>
      <c r="J533" s="1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x14ac:dyDescent="0.25">
      <c r="A534"/>
      <c r="D534" s="2"/>
      <c r="J534" s="1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x14ac:dyDescent="0.25">
      <c r="A535"/>
      <c r="D535" s="2"/>
      <c r="J535" s="1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x14ac:dyDescent="0.25">
      <c r="A536"/>
      <c r="D536" s="2"/>
      <c r="J536" s="1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x14ac:dyDescent="0.25">
      <c r="A537"/>
      <c r="D537" s="2"/>
      <c r="J537" s="1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x14ac:dyDescent="0.25">
      <c r="A538"/>
      <c r="D538" s="2"/>
      <c r="J538" s="1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x14ac:dyDescent="0.25">
      <c r="A539"/>
      <c r="D539" s="2"/>
      <c r="J539" s="1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x14ac:dyDescent="0.25">
      <c r="A540"/>
      <c r="D540" s="2"/>
      <c r="J540" s="1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x14ac:dyDescent="0.25">
      <c r="A541"/>
      <c r="D541" s="2"/>
      <c r="J541" s="1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x14ac:dyDescent="0.25">
      <c r="A542"/>
      <c r="D542" s="2"/>
      <c r="J542" s="1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x14ac:dyDescent="0.25">
      <c r="A543"/>
      <c r="D543" s="2"/>
      <c r="J543" s="1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x14ac:dyDescent="0.25">
      <c r="A544"/>
      <c r="D544" s="2"/>
      <c r="J544" s="1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x14ac:dyDescent="0.25">
      <c r="A545"/>
      <c r="D545" s="2"/>
      <c r="J545" s="1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x14ac:dyDescent="0.25">
      <c r="A546"/>
      <c r="D546" s="2"/>
      <c r="J546" s="1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x14ac:dyDescent="0.25">
      <c r="A547"/>
      <c r="D547" s="2"/>
      <c r="J547" s="1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x14ac:dyDescent="0.25">
      <c r="A548"/>
      <c r="D548" s="2"/>
      <c r="J548" s="1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x14ac:dyDescent="0.25">
      <c r="A549"/>
      <c r="D549" s="2"/>
      <c r="J549" s="1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x14ac:dyDescent="0.25">
      <c r="A550"/>
      <c r="D550" s="2"/>
      <c r="J550" s="1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x14ac:dyDescent="0.25">
      <c r="A551"/>
      <c r="D551" s="2"/>
      <c r="J551" s="1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x14ac:dyDescent="0.25">
      <c r="A552"/>
      <c r="D552" s="2"/>
      <c r="J552" s="1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x14ac:dyDescent="0.25">
      <c r="A553"/>
      <c r="D553" s="2"/>
      <c r="J553" s="1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x14ac:dyDescent="0.25">
      <c r="A554"/>
      <c r="D554" s="2"/>
      <c r="J554" s="1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x14ac:dyDescent="0.25">
      <c r="A555"/>
      <c r="D555" s="2"/>
      <c r="J555" s="1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x14ac:dyDescent="0.25">
      <c r="A556"/>
      <c r="D556" s="2"/>
      <c r="J556" s="1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x14ac:dyDescent="0.25">
      <c r="A557"/>
      <c r="D557" s="2"/>
      <c r="J557" s="1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x14ac:dyDescent="0.25">
      <c r="A558"/>
      <c r="D558" s="2"/>
      <c r="J558" s="1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x14ac:dyDescent="0.25">
      <c r="A559"/>
      <c r="D559" s="2"/>
      <c r="J559" s="1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x14ac:dyDescent="0.25">
      <c r="A560"/>
      <c r="D560" s="2"/>
      <c r="J560" s="1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x14ac:dyDescent="0.25">
      <c r="A561"/>
      <c r="D561" s="2"/>
      <c r="J561" s="1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x14ac:dyDescent="0.25">
      <c r="A562"/>
      <c r="D562" s="2"/>
      <c r="J562" s="1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x14ac:dyDescent="0.25">
      <c r="A563"/>
      <c r="D563" s="2"/>
      <c r="J563" s="1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x14ac:dyDescent="0.25">
      <c r="A564"/>
      <c r="D564" s="2"/>
      <c r="J564" s="1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x14ac:dyDescent="0.25">
      <c r="A565"/>
      <c r="D565" s="2"/>
      <c r="J565" s="1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x14ac:dyDescent="0.25">
      <c r="A566"/>
      <c r="D566" s="2"/>
      <c r="J566" s="1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x14ac:dyDescent="0.25">
      <c r="A567"/>
      <c r="D567" s="2"/>
      <c r="J567" s="1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x14ac:dyDescent="0.25">
      <c r="A568"/>
      <c r="D568" s="2"/>
      <c r="J568" s="1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x14ac:dyDescent="0.25">
      <c r="A569"/>
      <c r="D569" s="2"/>
      <c r="J569" s="1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x14ac:dyDescent="0.25">
      <c r="A570"/>
      <c r="D570" s="2"/>
      <c r="J570" s="1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x14ac:dyDescent="0.25">
      <c r="A571"/>
      <c r="D571" s="2"/>
      <c r="J571" s="1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x14ac:dyDescent="0.25">
      <c r="A572"/>
      <c r="D572" s="2"/>
      <c r="J572" s="1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x14ac:dyDescent="0.25">
      <c r="A573"/>
      <c r="D573" s="2"/>
      <c r="J573" s="1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x14ac:dyDescent="0.25">
      <c r="A574"/>
      <c r="D574" s="2"/>
      <c r="J574" s="1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x14ac:dyDescent="0.25">
      <c r="A575"/>
      <c r="D575" s="2"/>
      <c r="J575" s="1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x14ac:dyDescent="0.25">
      <c r="A576"/>
      <c r="D576" s="2"/>
      <c r="J576" s="1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x14ac:dyDescent="0.25">
      <c r="A577"/>
      <c r="D577" s="2"/>
      <c r="J577" s="1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x14ac:dyDescent="0.25">
      <c r="A578"/>
      <c r="D578" s="2"/>
      <c r="J578" s="1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x14ac:dyDescent="0.25">
      <c r="A579"/>
      <c r="D579" s="2"/>
      <c r="J579" s="1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x14ac:dyDescent="0.25">
      <c r="A580"/>
      <c r="D580" s="2"/>
      <c r="J580" s="1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x14ac:dyDescent="0.25">
      <c r="A581"/>
      <c r="D581" s="2"/>
      <c r="J581" s="1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x14ac:dyDescent="0.25">
      <c r="A582"/>
      <c r="D582" s="2"/>
      <c r="J582" s="1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x14ac:dyDescent="0.25">
      <c r="A583"/>
      <c r="D583" s="2"/>
      <c r="J583" s="1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x14ac:dyDescent="0.25">
      <c r="A584"/>
      <c r="D584" s="2"/>
      <c r="J584" s="1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x14ac:dyDescent="0.25">
      <c r="A585"/>
      <c r="D585" s="2"/>
      <c r="J585" s="1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x14ac:dyDescent="0.25">
      <c r="A586"/>
      <c r="D586" s="2"/>
      <c r="J586" s="1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x14ac:dyDescent="0.25">
      <c r="A587"/>
      <c r="D587" s="2"/>
      <c r="J587" s="1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x14ac:dyDescent="0.25">
      <c r="A588"/>
      <c r="D588" s="2"/>
      <c r="J588" s="1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x14ac:dyDescent="0.25">
      <c r="A589"/>
      <c r="D589" s="2"/>
      <c r="J589" s="1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x14ac:dyDescent="0.25">
      <c r="A590"/>
      <c r="D590" s="2"/>
      <c r="J590" s="1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x14ac:dyDescent="0.25">
      <c r="A591"/>
      <c r="D591" s="2"/>
      <c r="J591" s="1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x14ac:dyDescent="0.25">
      <c r="A592"/>
      <c r="D592" s="2"/>
      <c r="J592" s="1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x14ac:dyDescent="0.25">
      <c r="A593"/>
      <c r="D593" s="2"/>
      <c r="J593" s="1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x14ac:dyDescent="0.25">
      <c r="A594"/>
      <c r="D594" s="2"/>
      <c r="J594" s="1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x14ac:dyDescent="0.25">
      <c r="A595"/>
      <c r="D595" s="2"/>
      <c r="J595" s="1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x14ac:dyDescent="0.25">
      <c r="A596"/>
      <c r="D596" s="2"/>
      <c r="J596" s="1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x14ac:dyDescent="0.25">
      <c r="A597"/>
      <c r="D597" s="2"/>
      <c r="J597" s="1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x14ac:dyDescent="0.25">
      <c r="A598"/>
      <c r="D598" s="2"/>
      <c r="J598" s="1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x14ac:dyDescent="0.25">
      <c r="A599"/>
      <c r="D599" s="2"/>
      <c r="J599" s="1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x14ac:dyDescent="0.25">
      <c r="A600"/>
      <c r="D600" s="2"/>
      <c r="J600" s="1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x14ac:dyDescent="0.25">
      <c r="A601"/>
      <c r="D601" s="2"/>
      <c r="J601" s="1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x14ac:dyDescent="0.25">
      <c r="A602"/>
      <c r="D602" s="2"/>
      <c r="J602" s="1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x14ac:dyDescent="0.25">
      <c r="A603"/>
      <c r="D603" s="2"/>
      <c r="J603" s="1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x14ac:dyDescent="0.25">
      <c r="A604"/>
      <c r="D604" s="2"/>
      <c r="J604" s="1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x14ac:dyDescent="0.25">
      <c r="A605"/>
      <c r="D605" s="2"/>
      <c r="J605" s="1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x14ac:dyDescent="0.25">
      <c r="A606"/>
      <c r="D606" s="2"/>
      <c r="J606" s="1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x14ac:dyDescent="0.25">
      <c r="A607"/>
      <c r="D607" s="2"/>
      <c r="J607" s="1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x14ac:dyDescent="0.25">
      <c r="A608"/>
      <c r="D608" s="2"/>
      <c r="J608" s="1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x14ac:dyDescent="0.25">
      <c r="A609"/>
      <c r="D609" s="2"/>
      <c r="J609" s="1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x14ac:dyDescent="0.25">
      <c r="A610"/>
      <c r="D610" s="2"/>
      <c r="J610" s="1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x14ac:dyDescent="0.25">
      <c r="A611"/>
      <c r="D611" s="2"/>
      <c r="J611" s="1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x14ac:dyDescent="0.25">
      <c r="A612"/>
      <c r="D612" s="2"/>
      <c r="J612" s="1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x14ac:dyDescent="0.25">
      <c r="A613"/>
      <c r="D613" s="2"/>
      <c r="J613" s="1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x14ac:dyDescent="0.25">
      <c r="A614"/>
      <c r="D614" s="2"/>
      <c r="J614" s="1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x14ac:dyDescent="0.25">
      <c r="A615"/>
      <c r="D615" s="2"/>
      <c r="J615" s="1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x14ac:dyDescent="0.25">
      <c r="A616"/>
      <c r="D616" s="2"/>
      <c r="J616" s="1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x14ac:dyDescent="0.25">
      <c r="A617"/>
      <c r="D617" s="2"/>
      <c r="J617" s="1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x14ac:dyDescent="0.25">
      <c r="A618"/>
      <c r="D618" s="2"/>
      <c r="J618" s="1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x14ac:dyDescent="0.25">
      <c r="A619"/>
      <c r="D619" s="2"/>
      <c r="J619" s="1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x14ac:dyDescent="0.25">
      <c r="A620"/>
      <c r="D620" s="2"/>
      <c r="J620" s="1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x14ac:dyDescent="0.25">
      <c r="A621"/>
      <c r="D621" s="2"/>
      <c r="J621" s="1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x14ac:dyDescent="0.25">
      <c r="A622"/>
      <c r="D622" s="2"/>
      <c r="J622" s="1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x14ac:dyDescent="0.25">
      <c r="A623"/>
      <c r="D623" s="2"/>
      <c r="J623" s="1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x14ac:dyDescent="0.25">
      <c r="A624"/>
      <c r="D624" s="2"/>
      <c r="J624" s="1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x14ac:dyDescent="0.25">
      <c r="A625"/>
      <c r="D625" s="2"/>
      <c r="J625" s="1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x14ac:dyDescent="0.25">
      <c r="A626"/>
      <c r="D626" s="2"/>
      <c r="J626" s="1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x14ac:dyDescent="0.25">
      <c r="A627"/>
      <c r="D627" s="2"/>
      <c r="J627" s="1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x14ac:dyDescent="0.25">
      <c r="A628"/>
      <c r="D628" s="2"/>
      <c r="J628" s="1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x14ac:dyDescent="0.25">
      <c r="A629"/>
      <c r="D629" s="2"/>
      <c r="J629" s="1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x14ac:dyDescent="0.25">
      <c r="A630"/>
      <c r="D630" s="2"/>
      <c r="J630" s="1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x14ac:dyDescent="0.25">
      <c r="A631"/>
      <c r="D631" s="2"/>
      <c r="J631" s="1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x14ac:dyDescent="0.25">
      <c r="A632"/>
      <c r="D632" s="2"/>
      <c r="J632" s="1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x14ac:dyDescent="0.25">
      <c r="A633"/>
      <c r="D633" s="2"/>
      <c r="J633" s="1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x14ac:dyDescent="0.25">
      <c r="A634"/>
      <c r="D634" s="2"/>
      <c r="J634" s="1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x14ac:dyDescent="0.25">
      <c r="A635"/>
      <c r="D635" s="2"/>
      <c r="J635" s="1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x14ac:dyDescent="0.25">
      <c r="A636"/>
      <c r="D636" s="2"/>
      <c r="J636" s="1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x14ac:dyDescent="0.25">
      <c r="A637"/>
      <c r="D637" s="2"/>
      <c r="J637" s="1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x14ac:dyDescent="0.25">
      <c r="A638"/>
      <c r="D638" s="2"/>
      <c r="J638" s="1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x14ac:dyDescent="0.25">
      <c r="A639"/>
      <c r="D639" s="2"/>
      <c r="J639" s="1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</sheetData>
  <pageMargins left="0.39370078740157483" right="0.19685039370078741" top="0.19685039370078741" bottom="0.19685039370078741" header="0.31496062992125984" footer="0.31496062992125984"/>
  <pageSetup paperSize="9" orientation="portrait" r:id="rId1"/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opLeftCell="A6" workbookViewId="0">
      <selection activeCell="I31" sqref="I31:I32"/>
    </sheetView>
  </sheetViews>
  <sheetFormatPr defaultRowHeight="15" x14ac:dyDescent="0.25"/>
  <cols>
    <col min="1" max="1" width="10.7109375" bestFit="1" customWidth="1"/>
    <col min="3" max="3" width="27.5703125" customWidth="1"/>
    <col min="8" max="9" width="9.140625" style="25"/>
  </cols>
  <sheetData>
    <row r="2" spans="1:13" s="1" customFormat="1" ht="30" x14ac:dyDescent="0.25">
      <c r="A2" s="1" t="s">
        <v>2</v>
      </c>
      <c r="B2" s="22" t="s">
        <v>114</v>
      </c>
      <c r="C2" s="22" t="s">
        <v>115</v>
      </c>
      <c r="D2" s="22" t="s">
        <v>116</v>
      </c>
      <c r="E2" s="22" t="s">
        <v>117</v>
      </c>
      <c r="F2" s="22" t="s">
        <v>118</v>
      </c>
      <c r="G2" s="23" t="s">
        <v>119</v>
      </c>
      <c r="H2" s="24" t="s">
        <v>120</v>
      </c>
      <c r="I2" s="24" t="s">
        <v>60</v>
      </c>
    </row>
    <row r="4" spans="1:13" x14ac:dyDescent="0.25">
      <c r="A4" s="5">
        <v>41522</v>
      </c>
      <c r="B4">
        <v>1</v>
      </c>
      <c r="C4" t="s">
        <v>142</v>
      </c>
      <c r="D4">
        <v>5</v>
      </c>
      <c r="F4">
        <f>+D4-E4</f>
        <v>5</v>
      </c>
      <c r="H4" s="25">
        <f>+F4*7</f>
        <v>35</v>
      </c>
      <c r="I4" s="25">
        <v>35</v>
      </c>
      <c r="J4" t="s">
        <v>148</v>
      </c>
      <c r="M4" s="29"/>
    </row>
    <row r="5" spans="1:13" x14ac:dyDescent="0.25">
      <c r="A5" s="5">
        <f>+A4</f>
        <v>41522</v>
      </c>
      <c r="B5">
        <f>+B4+1</f>
        <v>2</v>
      </c>
      <c r="C5" t="s">
        <v>139</v>
      </c>
      <c r="D5">
        <v>3</v>
      </c>
      <c r="F5">
        <f t="shared" ref="F5:F26" si="0">+D5-E5</f>
        <v>3</v>
      </c>
      <c r="H5" s="25">
        <f t="shared" ref="H5:H26" si="1">+F5*7</f>
        <v>21</v>
      </c>
      <c r="I5" s="25">
        <v>21</v>
      </c>
      <c r="J5" t="s">
        <v>152</v>
      </c>
      <c r="M5" s="29"/>
    </row>
    <row r="6" spans="1:13" x14ac:dyDescent="0.25">
      <c r="A6" s="5">
        <f t="shared" ref="A6:A26" si="2">+A5</f>
        <v>41522</v>
      </c>
      <c r="B6">
        <f t="shared" ref="B6:B26" si="3">+B5+1</f>
        <v>3</v>
      </c>
      <c r="C6" t="s">
        <v>124</v>
      </c>
      <c r="D6">
        <v>6</v>
      </c>
      <c r="E6">
        <v>2</v>
      </c>
      <c r="F6">
        <f t="shared" si="0"/>
        <v>4</v>
      </c>
      <c r="H6" s="25">
        <f t="shared" si="1"/>
        <v>28</v>
      </c>
      <c r="I6" s="25">
        <v>28</v>
      </c>
      <c r="J6" t="s">
        <v>158</v>
      </c>
      <c r="L6" s="29"/>
    </row>
    <row r="7" spans="1:13" x14ac:dyDescent="0.25">
      <c r="A7" s="5">
        <f t="shared" si="2"/>
        <v>41522</v>
      </c>
      <c r="B7">
        <f t="shared" si="3"/>
        <v>4</v>
      </c>
      <c r="C7" t="s">
        <v>122</v>
      </c>
      <c r="D7">
        <v>8</v>
      </c>
      <c r="F7">
        <f t="shared" si="0"/>
        <v>8</v>
      </c>
      <c r="H7" s="25">
        <f t="shared" si="1"/>
        <v>56</v>
      </c>
      <c r="I7" s="25">
        <v>56</v>
      </c>
      <c r="J7" t="s">
        <v>149</v>
      </c>
    </row>
    <row r="8" spans="1:13" x14ac:dyDescent="0.25">
      <c r="A8" s="5">
        <f t="shared" si="2"/>
        <v>41522</v>
      </c>
      <c r="B8">
        <f t="shared" si="3"/>
        <v>5</v>
      </c>
      <c r="C8" t="s">
        <v>126</v>
      </c>
      <c r="D8">
        <v>1</v>
      </c>
      <c r="F8">
        <f t="shared" si="0"/>
        <v>1</v>
      </c>
      <c r="H8" s="25">
        <f t="shared" si="1"/>
        <v>7</v>
      </c>
      <c r="I8" s="25">
        <v>7</v>
      </c>
      <c r="J8" t="s">
        <v>188</v>
      </c>
    </row>
    <row r="9" spans="1:13" x14ac:dyDescent="0.25">
      <c r="A9" s="5">
        <f t="shared" si="2"/>
        <v>41522</v>
      </c>
      <c r="B9">
        <f t="shared" si="3"/>
        <v>6</v>
      </c>
      <c r="C9" t="s">
        <v>135</v>
      </c>
      <c r="D9">
        <v>5</v>
      </c>
      <c r="F9">
        <f t="shared" si="0"/>
        <v>5</v>
      </c>
      <c r="H9" s="25">
        <f t="shared" si="1"/>
        <v>35</v>
      </c>
      <c r="I9" s="25">
        <v>35</v>
      </c>
      <c r="J9" t="s">
        <v>154</v>
      </c>
    </row>
    <row r="10" spans="1:13" x14ac:dyDescent="0.25">
      <c r="A10" s="5">
        <f t="shared" si="2"/>
        <v>41522</v>
      </c>
      <c r="B10">
        <f t="shared" si="3"/>
        <v>7</v>
      </c>
      <c r="C10" t="s">
        <v>136</v>
      </c>
      <c r="D10">
        <v>2</v>
      </c>
      <c r="F10">
        <f t="shared" si="0"/>
        <v>2</v>
      </c>
      <c r="H10" s="25">
        <f t="shared" si="1"/>
        <v>14</v>
      </c>
      <c r="I10" s="25">
        <v>14</v>
      </c>
      <c r="J10" t="s">
        <v>151</v>
      </c>
    </row>
    <row r="11" spans="1:13" x14ac:dyDescent="0.25">
      <c r="A11" s="5">
        <f t="shared" si="2"/>
        <v>41522</v>
      </c>
      <c r="B11">
        <f t="shared" si="3"/>
        <v>8</v>
      </c>
      <c r="C11" t="s">
        <v>133</v>
      </c>
      <c r="D11">
        <v>2</v>
      </c>
      <c r="F11">
        <f t="shared" si="0"/>
        <v>2</v>
      </c>
      <c r="H11" s="25">
        <f t="shared" si="1"/>
        <v>14</v>
      </c>
      <c r="I11" s="25">
        <v>14</v>
      </c>
      <c r="J11" t="s">
        <v>158</v>
      </c>
    </row>
    <row r="12" spans="1:13" x14ac:dyDescent="0.25">
      <c r="A12" s="5">
        <f t="shared" si="2"/>
        <v>41522</v>
      </c>
      <c r="B12">
        <f t="shared" si="3"/>
        <v>9</v>
      </c>
      <c r="C12" t="s">
        <v>125</v>
      </c>
      <c r="D12">
        <v>2</v>
      </c>
      <c r="F12">
        <f t="shared" si="0"/>
        <v>2</v>
      </c>
      <c r="H12" s="25">
        <f t="shared" si="1"/>
        <v>14</v>
      </c>
      <c r="I12" s="25">
        <v>14</v>
      </c>
      <c r="J12" t="s">
        <v>148</v>
      </c>
    </row>
    <row r="13" spans="1:13" x14ac:dyDescent="0.25">
      <c r="A13" s="5">
        <f t="shared" si="2"/>
        <v>41522</v>
      </c>
      <c r="B13">
        <f t="shared" si="3"/>
        <v>10</v>
      </c>
      <c r="C13" t="s">
        <v>137</v>
      </c>
      <c r="D13">
        <v>7</v>
      </c>
      <c r="F13">
        <f t="shared" si="0"/>
        <v>7</v>
      </c>
      <c r="H13" s="25">
        <f t="shared" si="1"/>
        <v>49</v>
      </c>
      <c r="I13" s="25">
        <v>49</v>
      </c>
      <c r="J13" t="s">
        <v>157</v>
      </c>
    </row>
    <row r="14" spans="1:13" x14ac:dyDescent="0.25">
      <c r="A14" s="5">
        <f t="shared" si="2"/>
        <v>41522</v>
      </c>
      <c r="B14">
        <f t="shared" si="3"/>
        <v>11</v>
      </c>
      <c r="C14" t="s">
        <v>130</v>
      </c>
      <c r="D14">
        <v>7</v>
      </c>
      <c r="E14">
        <v>1</v>
      </c>
      <c r="F14">
        <f t="shared" si="0"/>
        <v>6</v>
      </c>
      <c r="H14" s="25">
        <f t="shared" si="1"/>
        <v>42</v>
      </c>
      <c r="I14" s="25">
        <v>42</v>
      </c>
      <c r="J14" t="s">
        <v>153</v>
      </c>
    </row>
    <row r="15" spans="1:13" x14ac:dyDescent="0.25">
      <c r="A15" s="5">
        <f t="shared" si="2"/>
        <v>41522</v>
      </c>
      <c r="B15">
        <f t="shared" si="3"/>
        <v>12</v>
      </c>
      <c r="C15" t="s">
        <v>140</v>
      </c>
      <c r="D15">
        <v>1</v>
      </c>
      <c r="F15">
        <f t="shared" si="0"/>
        <v>1</v>
      </c>
      <c r="H15" s="25">
        <f t="shared" si="1"/>
        <v>7</v>
      </c>
      <c r="I15" s="25">
        <v>7</v>
      </c>
      <c r="J15" t="s">
        <v>151</v>
      </c>
    </row>
    <row r="16" spans="1:13" x14ac:dyDescent="0.25">
      <c r="A16" s="5">
        <f t="shared" si="2"/>
        <v>41522</v>
      </c>
      <c r="B16">
        <f t="shared" si="3"/>
        <v>13</v>
      </c>
      <c r="C16" t="s">
        <v>143</v>
      </c>
      <c r="D16">
        <v>4</v>
      </c>
      <c r="F16">
        <f t="shared" si="0"/>
        <v>4</v>
      </c>
      <c r="H16" s="25">
        <f t="shared" si="1"/>
        <v>28</v>
      </c>
      <c r="I16" s="25">
        <v>28</v>
      </c>
      <c r="J16" t="s">
        <v>146</v>
      </c>
    </row>
    <row r="17" spans="1:15" x14ac:dyDescent="0.25">
      <c r="A17" s="5">
        <f t="shared" si="2"/>
        <v>41522</v>
      </c>
      <c r="B17">
        <f t="shared" si="3"/>
        <v>14</v>
      </c>
      <c r="C17" t="s">
        <v>121</v>
      </c>
      <c r="D17">
        <v>5</v>
      </c>
      <c r="E17">
        <v>1</v>
      </c>
      <c r="F17">
        <f t="shared" si="0"/>
        <v>4</v>
      </c>
      <c r="H17" s="25">
        <f t="shared" si="1"/>
        <v>28</v>
      </c>
      <c r="I17" s="25">
        <v>28</v>
      </c>
      <c r="J17" t="s">
        <v>187</v>
      </c>
    </row>
    <row r="18" spans="1:15" x14ac:dyDescent="0.25">
      <c r="A18" s="5">
        <f t="shared" si="2"/>
        <v>41522</v>
      </c>
      <c r="B18">
        <f t="shared" si="3"/>
        <v>15</v>
      </c>
      <c r="C18" t="s">
        <v>132</v>
      </c>
      <c r="D18">
        <v>3</v>
      </c>
      <c r="F18">
        <f t="shared" si="0"/>
        <v>3</v>
      </c>
      <c r="H18" s="25">
        <f t="shared" si="1"/>
        <v>21</v>
      </c>
      <c r="I18" s="25">
        <v>21</v>
      </c>
      <c r="J18" t="s">
        <v>147</v>
      </c>
    </row>
    <row r="19" spans="1:15" x14ac:dyDescent="0.25">
      <c r="A19" s="5">
        <f t="shared" si="2"/>
        <v>41522</v>
      </c>
      <c r="B19">
        <f t="shared" si="3"/>
        <v>16</v>
      </c>
      <c r="C19" t="s">
        <v>141</v>
      </c>
      <c r="D19">
        <v>1</v>
      </c>
      <c r="F19">
        <f t="shared" si="0"/>
        <v>1</v>
      </c>
      <c r="H19" s="25">
        <f t="shared" si="1"/>
        <v>7</v>
      </c>
      <c r="I19" s="25">
        <v>7</v>
      </c>
      <c r="J19" t="s">
        <v>144</v>
      </c>
    </row>
    <row r="20" spans="1:15" x14ac:dyDescent="0.25">
      <c r="A20" s="5">
        <f t="shared" si="2"/>
        <v>41522</v>
      </c>
      <c r="B20">
        <f t="shared" si="3"/>
        <v>17</v>
      </c>
      <c r="C20" t="s">
        <v>131</v>
      </c>
      <c r="D20">
        <v>2</v>
      </c>
      <c r="F20">
        <f t="shared" si="0"/>
        <v>2</v>
      </c>
      <c r="H20" s="25">
        <f t="shared" si="1"/>
        <v>14</v>
      </c>
      <c r="I20" s="25">
        <v>14</v>
      </c>
      <c r="J20" t="s">
        <v>9</v>
      </c>
    </row>
    <row r="21" spans="1:15" x14ac:dyDescent="0.25">
      <c r="A21" s="5">
        <f t="shared" si="2"/>
        <v>41522</v>
      </c>
      <c r="B21">
        <f t="shared" si="3"/>
        <v>18</v>
      </c>
      <c r="C21" t="s">
        <v>134</v>
      </c>
      <c r="D21">
        <v>3</v>
      </c>
      <c r="F21">
        <f t="shared" si="0"/>
        <v>3</v>
      </c>
      <c r="H21" s="25">
        <f t="shared" si="1"/>
        <v>21</v>
      </c>
      <c r="I21" s="25">
        <v>21</v>
      </c>
      <c r="J21" t="s">
        <v>147</v>
      </c>
    </row>
    <row r="22" spans="1:15" x14ac:dyDescent="0.25">
      <c r="A22" s="5">
        <f t="shared" si="2"/>
        <v>41522</v>
      </c>
      <c r="B22">
        <f t="shared" si="3"/>
        <v>19</v>
      </c>
      <c r="C22" t="s">
        <v>123</v>
      </c>
      <c r="D22">
        <v>1</v>
      </c>
      <c r="F22">
        <f t="shared" si="0"/>
        <v>1</v>
      </c>
      <c r="H22" s="25">
        <f t="shared" si="1"/>
        <v>7</v>
      </c>
      <c r="I22" s="25">
        <v>7</v>
      </c>
      <c r="J22" t="s">
        <v>146</v>
      </c>
    </row>
    <row r="23" spans="1:15" x14ac:dyDescent="0.25">
      <c r="A23" s="5">
        <f t="shared" si="2"/>
        <v>41522</v>
      </c>
      <c r="B23">
        <f t="shared" si="3"/>
        <v>20</v>
      </c>
      <c r="C23" t="s">
        <v>127</v>
      </c>
      <c r="D23">
        <v>1</v>
      </c>
      <c r="F23">
        <f t="shared" si="0"/>
        <v>1</v>
      </c>
      <c r="H23" s="25">
        <f t="shared" si="1"/>
        <v>7</v>
      </c>
      <c r="I23" s="25">
        <v>7</v>
      </c>
      <c r="J23" t="s">
        <v>144</v>
      </c>
    </row>
    <row r="24" spans="1:15" x14ac:dyDescent="0.25">
      <c r="A24" s="5">
        <f t="shared" si="2"/>
        <v>41522</v>
      </c>
      <c r="B24">
        <f t="shared" si="3"/>
        <v>21</v>
      </c>
      <c r="C24" t="s">
        <v>129</v>
      </c>
      <c r="D24">
        <v>7</v>
      </c>
      <c r="F24">
        <f t="shared" si="0"/>
        <v>7</v>
      </c>
      <c r="H24" s="25">
        <f t="shared" si="1"/>
        <v>49</v>
      </c>
      <c r="I24" s="25">
        <v>49</v>
      </c>
      <c r="J24" t="s">
        <v>150</v>
      </c>
    </row>
    <row r="25" spans="1:15" x14ac:dyDescent="0.25">
      <c r="A25" s="5">
        <f t="shared" si="2"/>
        <v>41522</v>
      </c>
      <c r="B25">
        <f>+B24+1</f>
        <v>22</v>
      </c>
      <c r="C25" t="s">
        <v>138</v>
      </c>
      <c r="D25">
        <v>6</v>
      </c>
      <c r="F25">
        <f t="shared" si="0"/>
        <v>6</v>
      </c>
      <c r="H25" s="25">
        <f t="shared" si="1"/>
        <v>42</v>
      </c>
      <c r="I25" s="25">
        <v>42</v>
      </c>
      <c r="J25" t="s">
        <v>151</v>
      </c>
    </row>
    <row r="26" spans="1:15" x14ac:dyDescent="0.25">
      <c r="A26" s="5">
        <f t="shared" si="2"/>
        <v>41522</v>
      </c>
      <c r="B26">
        <f t="shared" si="3"/>
        <v>23</v>
      </c>
      <c r="C26" t="s">
        <v>145</v>
      </c>
      <c r="D26">
        <v>2</v>
      </c>
      <c r="F26">
        <f t="shared" si="0"/>
        <v>2</v>
      </c>
      <c r="H26" s="25">
        <f t="shared" si="1"/>
        <v>14</v>
      </c>
      <c r="I26" s="25">
        <v>14</v>
      </c>
      <c r="J26" t="s">
        <v>146</v>
      </c>
    </row>
    <row r="27" spans="1:15" x14ac:dyDescent="0.25">
      <c r="A27" s="5">
        <f t="shared" ref="A27" si="4">+A26</f>
        <v>41522</v>
      </c>
      <c r="B27">
        <f t="shared" ref="B27" si="5">+B26+1</f>
        <v>24</v>
      </c>
      <c r="C27" t="s">
        <v>128</v>
      </c>
      <c r="D27">
        <v>3</v>
      </c>
      <c r="F27">
        <f t="shared" ref="F27" si="6">+D27-E27</f>
        <v>3</v>
      </c>
      <c r="H27" s="25">
        <f t="shared" ref="H27" si="7">+F27*7</f>
        <v>21</v>
      </c>
      <c r="I27" s="25">
        <v>21</v>
      </c>
      <c r="J27" t="s">
        <v>146</v>
      </c>
      <c r="O27">
        <f>SUM(O29:O38)</f>
        <v>157.5</v>
      </c>
    </row>
    <row r="29" spans="1:15" x14ac:dyDescent="0.25">
      <c r="H29" s="25">
        <f>SUM(H4:H28)</f>
        <v>581</v>
      </c>
      <c r="I29" s="25">
        <f>SUM(I4:I28)</f>
        <v>581</v>
      </c>
      <c r="K29" s="25">
        <f>+H29-I29</f>
        <v>0</v>
      </c>
      <c r="O29">
        <v>40</v>
      </c>
    </row>
    <row r="30" spans="1:15" x14ac:dyDescent="0.25">
      <c r="O30">
        <v>50</v>
      </c>
    </row>
    <row r="31" spans="1:15" x14ac:dyDescent="0.25">
      <c r="I31" s="25">
        <f>+I7+I18+I19+I21+I23+I24+I20</f>
        <v>175</v>
      </c>
      <c r="J31" t="s">
        <v>9</v>
      </c>
      <c r="O31">
        <v>15</v>
      </c>
    </row>
    <row r="32" spans="1:15" x14ac:dyDescent="0.25">
      <c r="I32" s="25">
        <f>+I4+I12+I16+I22+I26+I27+I15+I10+I25+I9+I14+I13+I5+I11+I6+I8+I17</f>
        <v>406</v>
      </c>
      <c r="J32" t="s">
        <v>8</v>
      </c>
      <c r="O32">
        <v>12</v>
      </c>
    </row>
    <row r="33" spans="2:15" x14ac:dyDescent="0.25">
      <c r="O33">
        <v>39</v>
      </c>
    </row>
    <row r="34" spans="2:15" x14ac:dyDescent="0.25">
      <c r="I34" s="25">
        <v>161</v>
      </c>
      <c r="J34" t="s">
        <v>155</v>
      </c>
      <c r="O34">
        <v>1.5</v>
      </c>
    </row>
    <row r="35" spans="2:15" x14ac:dyDescent="0.25">
      <c r="B35">
        <v>1</v>
      </c>
      <c r="C35" t="s">
        <v>142</v>
      </c>
      <c r="D35">
        <v>5</v>
      </c>
      <c r="F35">
        <v>5</v>
      </c>
      <c r="H35" s="25">
        <v>35</v>
      </c>
      <c r="I35" s="25">
        <v>35</v>
      </c>
      <c r="J35" t="s">
        <v>148</v>
      </c>
    </row>
    <row r="36" spans="2:15" x14ac:dyDescent="0.25">
      <c r="B36">
        <v>2</v>
      </c>
      <c r="C36" t="s">
        <v>139</v>
      </c>
      <c r="D36">
        <v>3</v>
      </c>
      <c r="F36">
        <v>3</v>
      </c>
      <c r="H36" s="25">
        <v>21</v>
      </c>
      <c r="I36" s="25">
        <v>21</v>
      </c>
      <c r="J36" t="s">
        <v>152</v>
      </c>
    </row>
    <row r="37" spans="2:15" x14ac:dyDescent="0.25">
      <c r="B37">
        <v>6</v>
      </c>
      <c r="C37" t="s">
        <v>135</v>
      </c>
      <c r="D37">
        <v>5</v>
      </c>
      <c r="F37">
        <v>5</v>
      </c>
      <c r="H37" s="25">
        <v>35</v>
      </c>
      <c r="I37" s="25">
        <v>35</v>
      </c>
      <c r="J37" t="s">
        <v>154</v>
      </c>
    </row>
    <row r="38" spans="2:15" x14ac:dyDescent="0.25">
      <c r="B38">
        <v>7</v>
      </c>
      <c r="C38" t="s">
        <v>136</v>
      </c>
      <c r="D38">
        <v>2</v>
      </c>
      <c r="F38">
        <v>2</v>
      </c>
      <c r="H38" s="25">
        <v>14</v>
      </c>
      <c r="I38" s="25">
        <v>14</v>
      </c>
      <c r="J38" t="s">
        <v>151</v>
      </c>
    </row>
    <row r="39" spans="2:15" x14ac:dyDescent="0.25">
      <c r="B39">
        <v>9</v>
      </c>
      <c r="C39" t="s">
        <v>125</v>
      </c>
      <c r="D39">
        <v>2</v>
      </c>
      <c r="F39">
        <v>2</v>
      </c>
      <c r="H39" s="25">
        <v>14</v>
      </c>
      <c r="I39" s="25">
        <v>14</v>
      </c>
      <c r="J39" t="s">
        <v>148</v>
      </c>
    </row>
    <row r="40" spans="2:15" x14ac:dyDescent="0.25">
      <c r="B40">
        <v>11</v>
      </c>
      <c r="C40" t="s">
        <v>130</v>
      </c>
      <c r="D40">
        <v>7</v>
      </c>
      <c r="E40">
        <v>1</v>
      </c>
      <c r="F40">
        <v>6</v>
      </c>
      <c r="H40" s="25">
        <v>42</v>
      </c>
      <c r="I40" s="25">
        <v>42</v>
      </c>
      <c r="J40" t="s">
        <v>153</v>
      </c>
    </row>
    <row r="41" spans="2:15" x14ac:dyDescent="0.25">
      <c r="B41">
        <v>12</v>
      </c>
      <c r="C41" t="s">
        <v>140</v>
      </c>
      <c r="D41">
        <v>1</v>
      </c>
      <c r="F41">
        <v>1</v>
      </c>
      <c r="H41" s="25">
        <v>7</v>
      </c>
      <c r="I41" s="25">
        <v>7</v>
      </c>
      <c r="J41" t="s">
        <v>151</v>
      </c>
    </row>
    <row r="42" spans="2:15" x14ac:dyDescent="0.25">
      <c r="B42">
        <v>13</v>
      </c>
      <c r="C42" t="s">
        <v>143</v>
      </c>
      <c r="D42">
        <v>4</v>
      </c>
      <c r="F42">
        <v>4</v>
      </c>
      <c r="H42" s="25">
        <v>28</v>
      </c>
      <c r="I42" s="25">
        <v>28</v>
      </c>
      <c r="J42" t="s">
        <v>146</v>
      </c>
    </row>
    <row r="43" spans="2:15" x14ac:dyDescent="0.25">
      <c r="B43">
        <v>19</v>
      </c>
      <c r="C43" t="s">
        <v>123</v>
      </c>
      <c r="D43">
        <v>1</v>
      </c>
      <c r="F43">
        <v>1</v>
      </c>
      <c r="H43" s="25">
        <v>7</v>
      </c>
      <c r="I43" s="25">
        <v>7</v>
      </c>
      <c r="J43" t="s">
        <v>146</v>
      </c>
    </row>
    <row r="44" spans="2:15" x14ac:dyDescent="0.25">
      <c r="B44">
        <v>22</v>
      </c>
      <c r="C44" t="s">
        <v>138</v>
      </c>
      <c r="D44">
        <v>6</v>
      </c>
      <c r="F44">
        <v>6</v>
      </c>
      <c r="H44" s="25">
        <v>42</v>
      </c>
      <c r="I44" s="25">
        <v>42</v>
      </c>
      <c r="J44" t="s">
        <v>151</v>
      </c>
    </row>
    <row r="45" spans="2:15" x14ac:dyDescent="0.25">
      <c r="B45">
        <v>23</v>
      </c>
      <c r="C45" t="s">
        <v>145</v>
      </c>
      <c r="D45">
        <v>2</v>
      </c>
      <c r="F45">
        <v>2</v>
      </c>
      <c r="H45" s="25">
        <v>14</v>
      </c>
      <c r="I45" s="25">
        <v>14</v>
      </c>
      <c r="J45" t="s">
        <v>146</v>
      </c>
    </row>
    <row r="46" spans="2:15" x14ac:dyDescent="0.25">
      <c r="B46">
        <v>24</v>
      </c>
      <c r="C46" t="s">
        <v>128</v>
      </c>
      <c r="D46">
        <v>3</v>
      </c>
      <c r="F46">
        <v>3</v>
      </c>
      <c r="H46" s="25">
        <v>21</v>
      </c>
      <c r="I46" s="25">
        <v>21</v>
      </c>
      <c r="J46" t="s">
        <v>146</v>
      </c>
      <c r="O46">
        <v>161</v>
      </c>
    </row>
    <row r="48" spans="2:15" ht="30" customHeight="1" thickBot="1" x14ac:dyDescent="0.3">
      <c r="I48" s="30">
        <f>SUM(I34:I47)</f>
        <v>441</v>
      </c>
      <c r="J48" t="s">
        <v>156</v>
      </c>
    </row>
    <row r="49" spans="1:10" ht="15.75" thickTop="1" x14ac:dyDescent="0.25"/>
    <row r="50" spans="1:10" x14ac:dyDescent="0.25">
      <c r="A50" s="5"/>
      <c r="B50">
        <v>8</v>
      </c>
      <c r="C50" t="s">
        <v>133</v>
      </c>
      <c r="D50">
        <v>2</v>
      </c>
      <c r="F50">
        <f t="shared" ref="F50:F51" si="8">+D50-E50</f>
        <v>2</v>
      </c>
      <c r="H50" s="25">
        <f t="shared" ref="H50:H51" si="9">+F50*7</f>
        <v>14</v>
      </c>
      <c r="I50" s="25">
        <v>14</v>
      </c>
      <c r="J50" t="s">
        <v>158</v>
      </c>
    </row>
    <row r="51" spans="1:10" x14ac:dyDescent="0.25">
      <c r="A51" s="5"/>
      <c r="B51">
        <v>10</v>
      </c>
      <c r="C51" t="s">
        <v>137</v>
      </c>
      <c r="D51">
        <v>7</v>
      </c>
      <c r="F51">
        <f t="shared" si="8"/>
        <v>7</v>
      </c>
      <c r="H51" s="25">
        <f t="shared" si="9"/>
        <v>49</v>
      </c>
      <c r="I51" s="25">
        <v>49</v>
      </c>
      <c r="J51" t="s">
        <v>157</v>
      </c>
    </row>
    <row r="52" spans="1:10" x14ac:dyDescent="0.25">
      <c r="B52">
        <v>3</v>
      </c>
      <c r="C52" t="s">
        <v>124</v>
      </c>
      <c r="D52">
        <v>6</v>
      </c>
      <c r="E52">
        <v>2</v>
      </c>
      <c r="F52">
        <v>4</v>
      </c>
      <c r="H52" s="25">
        <v>28</v>
      </c>
      <c r="I52" s="25">
        <v>28</v>
      </c>
      <c r="J52" t="s">
        <v>158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Income</vt:lpstr>
      <vt:lpstr>Expenses</vt:lpstr>
      <vt:lpstr>Bank account</vt:lpstr>
      <vt:lpstr>100 club account</vt:lpstr>
      <vt:lpstr>100 Club list</vt:lpstr>
      <vt:lpstr>Treasurer PC</vt:lpstr>
      <vt:lpstr>Accounts</vt:lpstr>
      <vt:lpstr>Pool invoices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and Sue</dc:creator>
  <cp:lastModifiedBy>Dave and Sue</cp:lastModifiedBy>
  <cp:lastPrinted>2014-09-17T17:48:47Z</cp:lastPrinted>
  <dcterms:created xsi:type="dcterms:W3CDTF">2012-11-08T12:44:05Z</dcterms:created>
  <dcterms:modified xsi:type="dcterms:W3CDTF">2014-09-29T10:12:42Z</dcterms:modified>
</cp:coreProperties>
</file>